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rinor\OneDrive\MoJ - Axiom\Strategjia\Verzioni pas konsultimit publik\Verzionet - Korrik\Plani i Veprimit Final\"/>
    </mc:Choice>
  </mc:AlternateContent>
  <bookViews>
    <workbookView xWindow="28800" yWindow="-4740" windowWidth="19080" windowHeight="21600" tabRatio="821" firstSheet="6" activeTab="14"/>
  </bookViews>
  <sheets>
    <sheet name="Poglavlje I (I.1) " sheetId="35" r:id="rId1"/>
    <sheet name="Poglavlje I (I.2)" sheetId="40" r:id="rId2"/>
    <sheet name="Poglavlje I (I.3)" sheetId="41" r:id="rId3"/>
    <sheet name="Poglavlje I (I.4)" sheetId="42" r:id="rId4"/>
    <sheet name="Poglavlje II (II.1)" sheetId="43" r:id="rId5"/>
    <sheet name="Poglavlje II (II.2)" sheetId="44" r:id="rId6"/>
    <sheet name="Poglavlje II (II.3)" sheetId="45" r:id="rId7"/>
    <sheet name="Poglavlje II (II.4)" sheetId="26" r:id="rId8"/>
    <sheet name="Poglavlje III (III.1)" sheetId="50" r:id="rId9"/>
    <sheet name="Poglavlje III (III.2)" sheetId="49" r:id="rId10"/>
    <sheet name="Poglavlje III (III.3)" sheetId="51" r:id="rId11"/>
    <sheet name="Poglavlje III (III.4)" sheetId="46" r:id="rId12"/>
    <sheet name="Poglavlje III (III.5)" sheetId="47" r:id="rId13"/>
    <sheet name="Poglavlje IV (IV.1)" sheetId="20" r:id="rId14"/>
    <sheet name="Poglavlje IV (IV.2)" sheetId="48" r:id="rId15"/>
  </sheets>
  <externalReferences>
    <externalReference r:id="rId16"/>
  </externalReferences>
  <calcPr calcId="152511"/>
</workbook>
</file>

<file path=xl/calcChain.xml><?xml version="1.0" encoding="utf-8"?>
<calcChain xmlns="http://schemas.openxmlformats.org/spreadsheetml/2006/main">
  <c r="G61" i="48" l="1"/>
  <c r="E61" i="48"/>
  <c r="D61" i="48"/>
  <c r="G59" i="48"/>
  <c r="E59" i="48"/>
  <c r="D59" i="48"/>
  <c r="G51" i="48"/>
  <c r="E51" i="48"/>
  <c r="G49" i="48"/>
  <c r="E49" i="48"/>
  <c r="G47" i="48"/>
  <c r="E47" i="48"/>
  <c r="G45" i="48"/>
  <c r="E45" i="48"/>
  <c r="G64" i="48" l="1"/>
  <c r="D64" i="48"/>
  <c r="E64" i="48"/>
  <c r="G62" i="48"/>
  <c r="D62" i="48" l="1"/>
  <c r="E62" i="48"/>
  <c r="G40" i="20" l="1"/>
  <c r="E40" i="20"/>
  <c r="D40" i="20"/>
  <c r="D10" i="20"/>
  <c r="G28" i="47" l="1"/>
  <c r="E28" i="47"/>
  <c r="D28" i="47"/>
  <c r="D17" i="46" l="1"/>
  <c r="D15" i="46"/>
  <c r="E59" i="51" l="1"/>
  <c r="D45" i="51"/>
  <c r="D44" i="51"/>
  <c r="E43" i="51"/>
  <c r="E42" i="51"/>
  <c r="E31" i="51"/>
  <c r="E29" i="51"/>
  <c r="E27" i="51"/>
  <c r="G25" i="51"/>
  <c r="E25" i="51"/>
  <c r="E53" i="50" l="1"/>
  <c r="D53" i="50"/>
  <c r="G41" i="26" l="1"/>
  <c r="E41" i="26"/>
  <c r="D41" i="26"/>
  <c r="G40" i="26"/>
  <c r="E40" i="26"/>
  <c r="D40" i="26"/>
  <c r="G39" i="26"/>
  <c r="E39" i="26"/>
  <c r="D39" i="26"/>
  <c r="G33" i="26"/>
  <c r="E33" i="26"/>
  <c r="D33" i="26"/>
  <c r="E28" i="26"/>
  <c r="G23" i="26"/>
  <c r="E23" i="26"/>
  <c r="D23" i="26"/>
  <c r="G22" i="26"/>
  <c r="E22" i="26"/>
  <c r="D22" i="26"/>
  <c r="E17" i="45" l="1"/>
  <c r="D12" i="45"/>
  <c r="D11" i="45"/>
  <c r="D10" i="45"/>
  <c r="D9" i="45"/>
  <c r="D20" i="44" l="1"/>
  <c r="G17" i="44"/>
  <c r="E17" i="44"/>
  <c r="D17" i="44"/>
  <c r="G14" i="44"/>
  <c r="E14" i="44"/>
  <c r="D14" i="44"/>
  <c r="D11" i="44"/>
  <c r="D10" i="44"/>
  <c r="G24" i="43" l="1"/>
  <c r="E24" i="43"/>
  <c r="D24" i="43"/>
  <c r="E20" i="43"/>
  <c r="D19" i="43"/>
  <c r="D15" i="43"/>
  <c r="G69" i="42" l="1"/>
  <c r="E69" i="42"/>
  <c r="D69" i="42"/>
  <c r="G68" i="42"/>
  <c r="E68" i="42"/>
  <c r="D68" i="42"/>
  <c r="G67" i="42"/>
  <c r="E67" i="42"/>
  <c r="D67" i="42"/>
  <c r="D62" i="42"/>
  <c r="G61" i="42"/>
  <c r="E61" i="42"/>
  <c r="G60" i="42"/>
  <c r="E60" i="42"/>
  <c r="D39" i="42"/>
  <c r="D38" i="42"/>
  <c r="G27" i="42"/>
  <c r="G62" i="42" s="1"/>
  <c r="E27" i="42"/>
  <c r="D27" i="42"/>
  <c r="G26" i="42"/>
  <c r="E26" i="42"/>
  <c r="E62" i="42" s="1"/>
  <c r="D26" i="42"/>
  <c r="D15" i="42"/>
  <c r="D14" i="42"/>
  <c r="D10" i="42"/>
  <c r="G32" i="41" l="1"/>
  <c r="G22" i="41"/>
  <c r="E22" i="41"/>
  <c r="D22" i="41"/>
  <c r="G21" i="41"/>
  <c r="E21" i="41"/>
  <c r="D21" i="41"/>
  <c r="D38" i="41" s="1"/>
  <c r="E19" i="41"/>
  <c r="E18" i="41"/>
  <c r="E38" i="41" s="1"/>
  <c r="G38" i="41" l="1"/>
  <c r="G60" i="40"/>
  <c r="E60" i="40"/>
  <c r="D60" i="40"/>
  <c r="G96" i="35"/>
  <c r="E96" i="35"/>
  <c r="D96" i="35"/>
  <c r="G88" i="35"/>
  <c r="G87" i="35"/>
  <c r="G75" i="35"/>
  <c r="G74" i="35"/>
  <c r="G58" i="35"/>
  <c r="G57" i="35"/>
  <c r="E88" i="35"/>
  <c r="E87" i="35"/>
  <c r="E86" i="35"/>
  <c r="E85" i="35"/>
  <c r="E82" i="35"/>
  <c r="E81" i="35"/>
  <c r="E75" i="35"/>
  <c r="E74" i="35"/>
  <c r="E58" i="35"/>
  <c r="E57" i="35"/>
  <c r="D58" i="35"/>
  <c r="D57" i="35"/>
  <c r="D40" i="35"/>
  <c r="D39" i="35"/>
  <c r="D37" i="35"/>
  <c r="D33" i="35"/>
  <c r="D32" i="35"/>
  <c r="D54" i="48" l="1"/>
  <c r="D56" i="48" s="1"/>
  <c r="G54" i="48"/>
  <c r="G56" i="48" s="1"/>
  <c r="E54" i="48"/>
  <c r="E56" i="48" s="1"/>
  <c r="G31" i="47"/>
  <c r="E31" i="47"/>
  <c r="D31" i="47"/>
  <c r="G20" i="46"/>
  <c r="E20" i="46"/>
  <c r="D20" i="46"/>
  <c r="G62" i="51"/>
  <c r="G64" i="51" s="1"/>
  <c r="D62" i="51"/>
  <c r="D64" i="51" s="1"/>
  <c r="E62" i="51"/>
  <c r="E64" i="51" s="1"/>
  <c r="G28" i="49"/>
  <c r="E28" i="49"/>
  <c r="D28" i="49"/>
  <c r="G79" i="50"/>
  <c r="G81" i="50" s="1"/>
  <c r="E79" i="50"/>
  <c r="E81" i="50" s="1"/>
  <c r="D79" i="50"/>
  <c r="D81" i="50" s="1"/>
  <c r="G34" i="26"/>
  <c r="G62" i="45"/>
  <c r="G64" i="45" s="1"/>
  <c r="E62" i="45"/>
  <c r="E64" i="45" s="1"/>
  <c r="G21" i="44"/>
  <c r="E21" i="44"/>
  <c r="D21" i="44"/>
  <c r="E34" i="26" l="1"/>
  <c r="D34" i="26"/>
  <c r="D62" i="45"/>
  <c r="D64" i="45" s="1"/>
</calcChain>
</file>

<file path=xl/sharedStrings.xml><?xml version="1.0" encoding="utf-8"?>
<sst xmlns="http://schemas.openxmlformats.org/spreadsheetml/2006/main" count="2133" uniqueCount="1318">
  <si>
    <t>Referenca në dokumente</t>
  </si>
  <si>
    <t>Viti N1</t>
  </si>
  <si>
    <t xml:space="preserve"> </t>
  </si>
  <si>
    <t>2021-2023</t>
  </si>
  <si>
    <t>KPK</t>
  </si>
  <si>
    <t>2022-2023</t>
  </si>
  <si>
    <t>2021 - 2023</t>
  </si>
  <si>
    <t>2021-          2023</t>
  </si>
  <si>
    <t xml:space="preserve">2021-          2023  </t>
  </si>
  <si>
    <t xml:space="preserve">KPK </t>
  </si>
  <si>
    <t>2021 -2023</t>
  </si>
  <si>
    <t>2021-2022</t>
  </si>
  <si>
    <t>0.29</t>
  </si>
  <si>
    <t>0.50</t>
  </si>
  <si>
    <t>0.60</t>
  </si>
  <si>
    <t>0.34</t>
  </si>
  <si>
    <t>0.44</t>
  </si>
  <si>
    <t xml:space="preserve">0.42 </t>
  </si>
  <si>
    <t>0.42</t>
  </si>
  <si>
    <t>0.24</t>
  </si>
  <si>
    <t>Outcome</t>
  </si>
  <si>
    <t>MJ</t>
  </si>
  <si>
    <t>Supreme Court</t>
  </si>
  <si>
    <t>PHC</t>
  </si>
  <si>
    <t>KPS</t>
  </si>
  <si>
    <t>PSK</t>
  </si>
  <si>
    <t>MIA</t>
  </si>
  <si>
    <t>KP, KPI</t>
  </si>
  <si>
    <t>KP</t>
  </si>
  <si>
    <t>Mom</t>
  </si>
  <si>
    <t>ADK               KJC                   KPC</t>
  </si>
  <si>
    <t>Strateški i specifični ciljevi, pokazatelji i mere.</t>
  </si>
  <si>
    <t>Ishod</t>
  </si>
  <si>
    <t>Strateški cilj 1: Jačanje sudskog i tužilačkog sistema</t>
  </si>
  <si>
    <t>WJP Faktor 7: Građanska pravda, podpokazatelj 7.6: Građanska pravda se efikasno sprovodi;</t>
  </si>
  <si>
    <t>WJP Faktor 7: Građanska pravda, podpokazatelj 7.4: Građanska pravda nema neprimeren vladin uticaj;</t>
  </si>
  <si>
    <t>WJP Faktor 8, podpokazatelj 8.2: Sistem krivične pravde je pravovremeno tačan i efikasan;</t>
  </si>
  <si>
    <t>WJP Faktor 8, podpokazatelj 8.4: Sistem krivične pravde je nepristrasan;</t>
  </si>
  <si>
    <t>WJP Faktor 8, podpokazatelj 8.5: Sistem krivične pravde je neiskvaren;</t>
  </si>
  <si>
    <t>WJP Faktor 8, podpokazatelj 8.6: Krivična pravda nema neprimeren vladin utcaj.</t>
  </si>
  <si>
    <t>Povećavanje odgovornosti sudskog i tužilačkog sistema</t>
  </si>
  <si>
    <t>Pokazatelji UN VP, pokazatelj 3.2.2 Integritet, transparentnost i odgovornost, pokazatelji 56, 57 i 62-68</t>
  </si>
  <si>
    <t>CEPEJ pokazatelj 171 (kontrolna tabla): Broj krivičnih predmeta protiv sudija i tužilaca (vidi metodologiju)</t>
  </si>
  <si>
    <t>X [godina]</t>
  </si>
  <si>
    <t>CEPEJ Pokazatelj 41.1: Podnošenje žalbi na funkcionisanje pravosudnog sistema (broj žalbi)</t>
  </si>
  <si>
    <t>Br.</t>
  </si>
  <si>
    <t>Mera</t>
  </si>
  <si>
    <t>Rok</t>
  </si>
  <si>
    <t>Budžet</t>
  </si>
  <si>
    <t>God. N1</t>
  </si>
  <si>
    <t>Izvor finansiranja</t>
  </si>
  <si>
    <t>Vodeća i prateća institucija</t>
  </si>
  <si>
    <t>Autput</t>
  </si>
  <si>
    <t>Upućivanje na dokumente</t>
  </si>
  <si>
    <t>Mera politike: Jačanje sastava SSK-a i TSK-a uz aktivno učešće nesudijskih i netužilačkih članova i uz dužno poštovanje rodne i etničke ravnopravnosti</t>
  </si>
  <si>
    <t xml:space="preserve">Izmenom zakona o TSK-u predviđa se smanjenje broja tužilaca u TSK-u; </t>
  </si>
  <si>
    <t>Usvajanje procedura za izbor i imenovanje članova SSK-a i TSK-a koji nisu sudije / tužioci od strane Skupštine Kosova;</t>
  </si>
  <si>
    <t>Sprovođenje mera politike od strane SSK-a i TSK-a kako bi se osigurala rodna i etnička zastupljenost;</t>
  </si>
  <si>
    <t>Mera politike: Napredni i objektivni sistem ocenjivanja rada usredsređen na kvalitet i veštine sudija i tužilaca</t>
  </si>
  <si>
    <t>MP, SSK</t>
  </si>
  <si>
    <t>SSK</t>
  </si>
  <si>
    <t>MP, TSK</t>
  </si>
  <si>
    <t>MP, SSK, TSK</t>
  </si>
  <si>
    <t>SSK, TSK</t>
  </si>
  <si>
    <t>TSK</t>
  </si>
  <si>
    <t>SSK, TSK, MP</t>
  </si>
  <si>
    <t>Zakon usvojen</t>
  </si>
  <si>
    <t>Skupština</t>
  </si>
  <si>
    <t>SSK, TSK, Skupština</t>
  </si>
  <si>
    <t>Usvojen postupak ili podzakonski akt</t>
  </si>
  <si>
    <t>Sastav SSK-a i TSK-a ima jednaku rodnu zastupljenost i proporcionalnu etničku zastupljenost</t>
  </si>
  <si>
    <t>Pregled i dopuna postojećih obrazaca koji se koriste za ocenu rada sudija tako da predlošci u potpunosti odražavaju kriterijume kvaliteta prema izmenjenom zakonodavstvu</t>
  </si>
  <si>
    <t>Zakon izmenjen</t>
  </si>
  <si>
    <t>Predlošci izmenjeni u skladu sa izmenjenim zakonodavstvom</t>
  </si>
  <si>
    <t>Izrada i odobravanje smernica sa detaljnim objašnjenjima od strane SSK-a i TSK-a u vezi sa celim postupkom ocenjivanja učinka</t>
  </si>
  <si>
    <t>Odobrene smernice</t>
  </si>
  <si>
    <t>Odbori za ocenu učinka redovno objavljuju izveštaje o broju sudija koji su ocenjeni, danim preporukama i dostavljeni stranama na vreme</t>
  </si>
  <si>
    <t>Odbori za ocenu učinka redovno objavljuju izveštaje o broju tužilaca koji su ocenjeni, danim preporukama i dostavljeni stranama na vreme</t>
  </si>
  <si>
    <t>Izveštaji odbora se objavljuju i ocene učinka dostavljaju se stranama na vreme;</t>
  </si>
  <si>
    <t>Redovna godišnja procena</t>
  </si>
  <si>
    <t>Odluke o unapređenju sudija i tužilaca sadrže obrazloženja o učinku sudije ili tužioca</t>
  </si>
  <si>
    <t>Potrebe za obukom zasnivaju se na izveštaju o oceni učinka</t>
  </si>
  <si>
    <t>Mera politike: Izveštavanje visokog kvaliteta za poboljšanje odgovornosti</t>
  </si>
  <si>
    <t>Obuke održane za članove odbora</t>
  </si>
  <si>
    <t>Postavljanje smernica i obrazaca za izveštavanje predsednika sudova</t>
  </si>
  <si>
    <t>Smernice i predlošci za bolje izveštavanje su izrađeni, odobreni i dostavljeni sudovima</t>
  </si>
  <si>
    <t>Smernice i predlošci za bolje izveštavanje su izrađeni, odobreni i dostavljeni tužilaštvima</t>
  </si>
  <si>
    <t>Postavljanje smernica i obrazaca za izveštavanje šefa tužilaštva</t>
  </si>
  <si>
    <t>Redovni izveštaji sudova i tužilaštava dostavljaju se na vreme; Javnost ima pristup informacijama o procesima zapošljavanja, uključujući slobodna radna mesta, listu kandidata i rezultate zapošljavanja</t>
  </si>
  <si>
    <t>Redovna rasprava o godišnjim izveštajima SSK-a i TSK-a u Skupštini Kosova</t>
  </si>
  <si>
    <t>Izveštaji SSK-a i TSK-a razmatrani su u Skupštini</t>
  </si>
  <si>
    <t>Mere politike: Efikasno vršenje sudskog i tužilačkog mandata kako bi se osigurala odgovornost</t>
  </si>
  <si>
    <t>Usvojen podzakonski akt</t>
  </si>
  <si>
    <t>Usvajanje obaveznih uputstava od strane SSK-a u prostorijama u kojima se održavaju ročišta, kako bi se osiguralo da se sudske rasprave održavaju u sudnici, umesto u sudijskim kancelarijama, posebno u slučajevima visokog profila</t>
  </si>
  <si>
    <t>Sudske rasprave održavaju se u sudnicama</t>
  </si>
  <si>
    <t>MP, SSK i TSK redovno procenjuju efekte normativnog okvira koji uređuje SSK, TSK, sudove, tužilaštva na stvarnu i opaženu nezavisnost ovih tela od bilo kakvog neprimerenog uticaja</t>
  </si>
  <si>
    <t>Procene se vrše na godišnjoj osnovi</t>
  </si>
  <si>
    <t>Sprovode se sistematski pregledi</t>
  </si>
  <si>
    <t>Mera politike: Održiva disciplinska platforma za osiguravanje odgovornosti</t>
  </si>
  <si>
    <t>Ovaj mehanizam je uspostavljen i operativan je</t>
  </si>
  <si>
    <t>Obuke o novom Zakonu o disciplinskoj odgovornosti sudija i tužilaca</t>
  </si>
  <si>
    <t>Obuke održane</t>
  </si>
  <si>
    <t>Realizovane medijske kampanje, informativni materijali smešteni u kutije za prigovore u zgradama suda i tužilaštvima
Informacije na uobičajenom jeziku objavljuju se na relevantnim veb stranicama</t>
  </si>
  <si>
    <t>Procena završena; predložene korektivne mere</t>
  </si>
  <si>
    <t>Mera politike: Efikasni mehanizmi javnog informisanja koji pružaju brz i tačan pristup informacijama</t>
  </si>
  <si>
    <t>Procenjuju se i daju preporuke za mere potrebne za povećanje kapaciteta</t>
  </si>
  <si>
    <t>Kapacitet se povećao, povećao se broj odluka objavljenih na veb stranicama sudova</t>
  </si>
  <si>
    <t>Sastanci se uživo prenose na veb stranicama SSK i TSK</t>
  </si>
  <si>
    <t>Portal je opremljen informacijama za sudska ročišta i pretraživačem sa spomenutim funkcijama</t>
  </si>
  <si>
    <t>SSK, TSK i MP uspostaviće mehanizam za koordinaciju i saradnju sa organizacijama civilnog društva, AKK i akademijom, radi rasprave o praksi, pitanjima, merama za odobravanje i sprovođenje;</t>
  </si>
  <si>
    <t>SSK, TSK, MP, OCD, AP, AKK</t>
  </si>
  <si>
    <t>Redovni šestomesečni sastanci održavaju se sa organizacijama civilnog društva, komorama i akademijama</t>
  </si>
  <si>
    <t>SSK, TSK i MP sarađivaće na redovnom istraživanju evolucije percepcije javnosti o pravosudnom sistemu, putem anketa sa javnošću, preduzećima i drugim profesionalcima</t>
  </si>
  <si>
    <t>Sprovode se redovne javne ankete sa javnošću, preduzećima i drugim stručnjacima i objavljuju nalazi</t>
  </si>
  <si>
    <t>Mera politike: Dosledna primena Etičkog kodeksa</t>
  </si>
  <si>
    <t>AP, SSK, TSK</t>
  </si>
  <si>
    <t>Ukupni budžet za specifični cilj I.1:</t>
  </si>
  <si>
    <t>Od čega kapital:</t>
  </si>
  <si>
    <t>Od čega troškovi:</t>
  </si>
  <si>
    <t xml:space="preserve">Mera </t>
  </si>
  <si>
    <t xml:space="preserve">Budžet </t>
  </si>
  <si>
    <t>Specifičan cilj [naziv]</t>
  </si>
  <si>
    <t>Jačanje integriteta kosovske policije</t>
  </si>
  <si>
    <t>Mera politike [naziv]</t>
  </si>
  <si>
    <t>God. 1</t>
  </si>
  <si>
    <t>God. 2</t>
  </si>
  <si>
    <t>God. 3</t>
  </si>
  <si>
    <t>Infrastruktura i administracija koja osnažuje policijske službenike</t>
  </si>
  <si>
    <t>Izmena zakona o policiji uključuje životno i zdravstveno osiguranje za policijske službenike</t>
  </si>
  <si>
    <t>MUP</t>
  </si>
  <si>
    <t>MUP, KP</t>
  </si>
  <si>
    <t>Izmenjen zakon</t>
  </si>
  <si>
    <t>Bolja saradnja između KP i PIK-a</t>
  </si>
  <si>
    <t>Uključivanje preporuka DSP revizije u relevantne politike i procedure.</t>
  </si>
  <si>
    <t>Sprovedene preporuke DSP revizije</t>
  </si>
  <si>
    <t>Izmena zakona o policiji kojom se DSP ovlašćuje da sprovodi testove integriteta za policiju</t>
  </si>
  <si>
    <t>Imenovanje službenika odgovornih za uzbunjivanje od strane poslodavaca i obaveštavanje ACA za privatni sektor</t>
  </si>
  <si>
    <t xml:space="preserve">Imenovanje službenika odgovornih za uzbunjivanje od strane poslodavaca i obaveštavanje ACA za javni sektor
</t>
  </si>
  <si>
    <t>MP</t>
  </si>
  <si>
    <t>Dodeljeni službenici odgovorni za uzbunjivanje</t>
  </si>
  <si>
    <r>
      <rPr>
        <b/>
        <sz val="10"/>
        <color theme="1"/>
        <rFont val="Arial Narrow"/>
        <family val="2"/>
      </rPr>
      <t>Poboljšano proveravanje i poštovanje etičkog kodeksa</t>
    </r>
    <r>
      <rPr>
        <sz val="10"/>
        <color theme="1"/>
        <rFont val="Arial Narrow"/>
        <family val="2"/>
      </rPr>
      <t xml:space="preserve">  </t>
    </r>
  </si>
  <si>
    <t>Izmena zakona o policiji za uspostavljanje Etičkog saveta</t>
  </si>
  <si>
    <t>Intenzivna etička obuka za supervizore</t>
  </si>
  <si>
    <t>MP, MUP</t>
  </si>
  <si>
    <t>KCJB, KP</t>
  </si>
  <si>
    <t>Izmene i dopune Zakona o policiji kako bi se utvrdile mere za policijske službenike koji ne prođu verifikaciju</t>
  </si>
  <si>
    <t>Izmena zakona o policiji radi utvrđivanja kontrole integriteta pripadnika policije koja predviđa redovne petogodišnje provere integriteta nakon početnog proveravanja</t>
  </si>
  <si>
    <t>Značajna aktivna saradnja sa tužilaštvom na jačanju istraga od strane policije</t>
  </si>
  <si>
    <t>Izrada plana za primenu kamera na telu za policijske službenike koristeći međunarodnu pomoć i savete gde je to moguće</t>
  </si>
  <si>
    <t>Izrađen plan</t>
  </si>
  <si>
    <t>Razviti smernice za povratne informacije od tužilaca kako bi se poboljšale istrage uopšte</t>
  </si>
  <si>
    <t>Kolaborativna obuka koju sponzorišu KP, tužioci i sudije iz razloga bolje koordinacije u pogledu međusobnog razumevanja relevantnih zakonika i zakona</t>
  </si>
  <si>
    <t>AD i ASPK</t>
  </si>
  <si>
    <t>Strateški cilj 4: Jačati borbu protiv korupcije</t>
  </si>
  <si>
    <t>Specifični cilj: Poboljšanje institucionalnog okvira za borbu protiv korupcije</t>
  </si>
  <si>
    <t>WPJ Faktor 6- Sprovođenje propisa; pod-faktor 6.1 - Sprovođenje propisa</t>
  </si>
  <si>
    <t>CEPEJ Pokazatelj 226- Broj pokrenutih / završenih postupaka / izrečenih sankcija zbog kršenja pravila o sukobu interesa u odnosu na sudije i tužioce (vidi metodologiju)</t>
  </si>
  <si>
    <t>God.  N2</t>
  </si>
  <si>
    <t>God  N3</t>
  </si>
  <si>
    <t>Proizvod (Autput)</t>
  </si>
  <si>
    <t>Mera politike: Transformacija Agencije za borbu protiv korupcije u Agenciju za sprečavanje korupcije</t>
  </si>
  <si>
    <t xml:space="preserve">               ABPK</t>
  </si>
  <si>
    <t xml:space="preserve">ABPK         </t>
  </si>
  <si>
    <t>MP                  ABPK</t>
  </si>
  <si>
    <t>Uspostavljena izmenjena regulativa i mehanizam za procenu zakonodavstva protiv korupcije.</t>
  </si>
  <si>
    <t>Izgradnja kapaciteta osoblja Agencije u pogledu instrumenata uvedenih za sprečavanje korupcije.</t>
  </si>
  <si>
    <t>Uspostavljena izmenjena uredba i mehanizam za praćenje sprovođenja planova integriteta.</t>
  </si>
  <si>
    <t>Održano 6 obuka</t>
  </si>
  <si>
    <t>Mera politike: Zamena predsednikovog Saveta za borbu protiv korupcije mehanizmom koordinacije na nivou vlade</t>
  </si>
  <si>
    <t>Raspuštanje Nacionalnog saveta protiv korupcije.</t>
  </si>
  <si>
    <t>Predsednik</t>
  </si>
  <si>
    <t xml:space="preserve">                                                                                                                                  Vlada </t>
  </si>
  <si>
    <t>Nezavisne institucije</t>
  </si>
  <si>
    <t>Nacionalni savet za borbu protiv korupcije je raspušten.</t>
  </si>
  <si>
    <t xml:space="preserve">MUP TSK </t>
  </si>
  <si>
    <t xml:space="preserve">Policija Kosova  KAPS             </t>
  </si>
  <si>
    <t>usvojen podzakonski akt</t>
  </si>
  <si>
    <t>Mera politike: Poboljšanje rada Direkcije za istragu ekonomskih zločina i korupcije (DIEZK) u kosovskoj policiji</t>
  </si>
  <si>
    <t>Izrada podzakonskog akta koji (osim opštih standardnih operativnih postupaka koji se primenjuju na celokupnu kosovsku policiju) posebno definiše mandat i funkcije DIEZK-a.</t>
  </si>
  <si>
    <t>Izgradnja profesionalnih kapaciteta policijskih službenika DIEZK-a za antikorupcione istražne tehnike.</t>
  </si>
  <si>
    <t xml:space="preserve">Policija Kosova              </t>
  </si>
  <si>
    <t xml:space="preserve">Mera politike: Poboljšanje rada Kosovskog policijskog inspektorata (KPI) </t>
  </si>
  <si>
    <t>Mera politike: Poboljšanje rada Specijalnog tužilaštva (STRK)</t>
  </si>
  <si>
    <t>Izmena i dopuna Zakona o STRK-u kako bi se STRK-u pružila isključiva ovlašćenja (umesto dodatnih ovlašćenja) za istragu i procesuiranje slučajeva korupcije na visokom nivou.</t>
  </si>
  <si>
    <t>Izrada nove definicije „korupcije na visokom nivou“ koja će biti ravnomerno uključena u Zakon o STRK-u, Krivični zakonik i druge relevantne zakone.</t>
  </si>
  <si>
    <t>Izgradnja kapaciteta za STRK tužioce u pogledu antikorupcionih istražnih tehnika</t>
  </si>
  <si>
    <t>MP                     STRK</t>
  </si>
  <si>
    <t>Usvojen zakon o izmenama i dopunama Zakona o STRK-u.</t>
  </si>
  <si>
    <t>Izrađena definicija 'korupcije na visokom nivou' i usvojeni Krivični zakonik, Zakon o STRK-u i drugi relevantni zakoni.</t>
  </si>
  <si>
    <t>x sprovedenih obuka</t>
  </si>
  <si>
    <t>Mera politike: Jačati kapacitete Posebnog odeljenja za slučajeve iz nadležnosti STRK-a, posebno u vezi sa slučajevima korupcije na visokom nivou.</t>
  </si>
  <si>
    <t>Povećati broj sudija koji će voditi slučajeve korupcije na visokom nivou.</t>
  </si>
  <si>
    <t>Specijalizovane antikorupcione obuke za sve imenovane sudije.</t>
  </si>
  <si>
    <t>Mera politike: Jačanje saradnje sa nedržavnim akterima koji su uključeni u sprečavanje i borbu protiv korupcije</t>
  </si>
  <si>
    <t>Zagovaranje i podizanje svesti o antikorupciji u cilju edukacije javnosti i povećanja broja pristalica antikorupcionih reformi.</t>
  </si>
  <si>
    <t>ABPK Vlada</t>
  </si>
  <si>
    <t>Vlada ABPK</t>
  </si>
  <si>
    <t>Ukupni budžet za Specifičan cilj IV.1:</t>
  </si>
  <si>
    <t>Strateški i specifični ciljevi, pokazatelji i mere</t>
  </si>
  <si>
    <t>Strateški cilj 1: Jačanje pravosudnog i tužilačkog sistema</t>
  </si>
  <si>
    <t>Pogledajte prvu stranicu za pokazatelje strateških ciljeva</t>
  </si>
  <si>
    <t>Specifični cilj:Povećavanje efikasnosti pravosudnog i tužilačkog sistema</t>
  </si>
  <si>
    <t>WJP Faktor 7: Građansko pravo, potpokazatelj 7.5: Građanska pravo nema nerazumnih kašnjenja</t>
  </si>
  <si>
    <t>WJP Faktor 7: Građansko pravo, potpokazatelj 7.6: Građansko pravo se sprovodi efikasno</t>
  </si>
  <si>
    <t>WJP Faktor 8: Krivično pravo, potpokazatelj8.2: Krivičnopravni sistem donosi presude na vreme i efikasno</t>
  </si>
  <si>
    <t>UN VP: 3.2.1. Učinak, pokazatelj 52: Nerazumna kašnjenja, 54-55</t>
  </si>
  <si>
    <t>CEPEJ pokazatelj 3.1. a) Stopa rešavanja predmeta, b) obračunato vreme za završetak nerešenih predmeta</t>
  </si>
  <si>
    <t>Glavna i pomoćna institucija</t>
  </si>
  <si>
    <t>godina N1</t>
  </si>
  <si>
    <t>godina N2</t>
  </si>
  <si>
    <t>godina N3</t>
  </si>
  <si>
    <t>Mere politike: Izrada posebnog plana za Osnovni sud u Prištini</t>
  </si>
  <si>
    <t>Analiza završena</t>
  </si>
  <si>
    <t>Pružanje specijalizovane obuke za upravljanje i rukovođenje predsednicima sudova i nadzornim sudijama kandidatima za rukovodeća mesta</t>
  </si>
  <si>
    <t>AP, SSK</t>
  </si>
  <si>
    <t>Pružanje specijalizovane obuke za upravljanje i rukovođenje glavnim tužiocima i kandidatima za rukovodeće pozicije</t>
  </si>
  <si>
    <t>AP, TSK</t>
  </si>
  <si>
    <t>Mera politike: Poboljšanje prikupljanja i analize podataka od strane SSK-a i TSK-a, sudova i tužilaštava</t>
  </si>
  <si>
    <t>Kontinuirana i dosledna primena CMIS-a kako bi izveštaji pružali kvantitativni i analitički sadržaj i kako bi javnost imala pristup informacijama o ulozi i aktivnosti sudova i tužilaštava.</t>
  </si>
  <si>
    <t>Izveštaji SSK-a i TSK-a sadrže senzacionalne statističke i analitičke informacije</t>
  </si>
  <si>
    <t>Mera politike: Poboljšano upravljanje predmetima</t>
  </si>
  <si>
    <t>Odobreni plan koji se bavi kašnjenjima i periodima neaktivnosti</t>
  </si>
  <si>
    <t>CMIS slučajeve dodeljuje odmah i automatski</t>
  </si>
  <si>
    <t>Mera politike: Usklađivanje trgovinskog zakonodavstva</t>
  </si>
  <si>
    <t>MO,  MTI</t>
  </si>
  <si>
    <t>Komisija je osnovana i funcionalna</t>
  </si>
  <si>
    <t>Sprovođenje procene zakonodavnog uticaja u postojećem pravnom okviru.</t>
  </si>
  <si>
    <t>MP,  MTI</t>
  </si>
  <si>
    <t>Provera završena</t>
  </si>
  <si>
    <t>Izrada paketa privrednih zakona.</t>
  </si>
  <si>
    <t>Zakoni se izrađuju i obrađuju u cilju usvajanja od strane  Skupštine</t>
  </si>
  <si>
    <t>Mera politike: Osnivanje Privrednog suda</t>
  </si>
  <si>
    <t>Izrada zakona o Privrednom sudu.</t>
  </si>
  <si>
    <t>Usvojen Zakon o Privrednom sudu</t>
  </si>
  <si>
    <t>Prilagođavanje i reorganizacija budžeta Privrednog suda.</t>
  </si>
  <si>
    <t>Odobreni budžet ispunjava infrastrukturne potrebe novog Privrednog suda</t>
  </si>
  <si>
    <t>Obuka sudija u specijalizovanim privrednim oblastima.</t>
  </si>
  <si>
    <t>AP</t>
  </si>
  <si>
    <t>Mera politike: Efikasni mehanizmi ARS-a prilagođeni veličini i potrebama preduzeća</t>
  </si>
  <si>
    <t>Pokretanje arbitražnih kampanja za podizanje svesti i zagovaranja za određene sektore ili poslovne aktivnosti</t>
  </si>
  <si>
    <t>Privredna komora, MP, MTI</t>
  </si>
  <si>
    <t>Sprovedena kampanja podizanja svesti</t>
  </si>
  <si>
    <t>Obuka medijatora, obrazovanje sudskog osoblja i službenika za medijaciju za upućivanje predmeta</t>
  </si>
  <si>
    <t>Održane obuke</t>
  </si>
  <si>
    <t>Mera politike: E-pravda i međusobna povezanost podataka</t>
  </si>
  <si>
    <t>Objavljivanje mesečnog elektronskog sudskog biltena za kompanije koje su se prijavile za insolventnost ili bankrot.</t>
  </si>
  <si>
    <t>Mesečni elektronski javni bilteni</t>
  </si>
  <si>
    <t>Razvoj međusobno povezane platforme za razmenu podataka između KARB-a, poreskih i carinskih organa, tela za nabavku i sudstva.</t>
  </si>
  <si>
    <t>KARB PUK, Tela za nabavku, sudovi</t>
  </si>
  <si>
    <t>Platforma je funkcionalna</t>
  </si>
  <si>
    <t>Ukupan budžet za specifični cilj I.1:</t>
  </si>
  <si>
    <t>Od toga kapital:</t>
  </si>
  <si>
    <t>Od toga, trenutno:</t>
  </si>
  <si>
    <t xml:space="preserve">Specifični cilj:Povećanje profesionalnosti i kompetentnosti u pravosudnom i tužilačkom sistemu                                                                                            </t>
  </si>
  <si>
    <t xml:space="preserve">Pokazatelj(i):                                                                                 </t>
  </si>
  <si>
    <t xml:space="preserve">WJP Faktor 7 - Građansko pravosuđe; potpokazatelj 7.1: Građansko pravosuđe je dostupno i (finansijski) pristupačno                                                                          </t>
  </si>
  <si>
    <t>WPJ Faktor 8 - Krivično pravosuđe; potpokazatelj 8.2: Sistem presuđivanja u krivičnim predmetima je blagovremen i efikasan</t>
  </si>
  <si>
    <t>Vodeća i institucija koja pruža podršku</t>
  </si>
  <si>
    <t>Reference na dokumente</t>
  </si>
  <si>
    <t>Godina N2</t>
  </si>
  <si>
    <t>Godina N3</t>
  </si>
  <si>
    <t>Mera politike: Jačanje institucionalnog i zakonodavnog okvira za profesionalni razvoj</t>
  </si>
  <si>
    <t>Usvojen Zakon o izmenama i dopunama Zakona o TSK-u.</t>
  </si>
  <si>
    <t>Mera politike: Usklađivanje predviđenih obuka za profesionalni razvoj sa potrebama sektora pravosuđa</t>
  </si>
  <si>
    <t xml:space="preserve"> TSK</t>
  </si>
  <si>
    <t>Procena uticaja obuke na pravosudni sistem sprovedena u poslednjih 3-5 godina.</t>
  </si>
  <si>
    <t xml:space="preserve">Sprovedena procena. </t>
  </si>
  <si>
    <t>Procena uticaja obuke na tužilački sistem sprovedena u poslednjih 3-5 godina.</t>
  </si>
  <si>
    <t xml:space="preserve">Razvijeni planovi obuke. </t>
  </si>
  <si>
    <t xml:space="preserve">Pružanje specijalizovane obuke za sudije u oblastima utvrđenim kao nedostaci u ocenjivanju rada. </t>
  </si>
  <si>
    <t>KAP</t>
  </si>
  <si>
    <t xml:space="preserve">Obučene sudije. </t>
  </si>
  <si>
    <t xml:space="preserve">Pružanje specijalizovane obuke za tužioce u oblastima utvrđenim kao nedostaci u ocenjivanju rada. </t>
  </si>
  <si>
    <t xml:space="preserve">Obučeni tužioci. </t>
  </si>
  <si>
    <t>SSK  TSK KAP</t>
  </si>
  <si>
    <t xml:space="preserve">Kreirani online resursi.  </t>
  </si>
  <si>
    <t xml:space="preserve">Dalja specijalizacija sudija Vrhovnog suda u polju ljudskih prava i praksi ESLJP. </t>
  </si>
  <si>
    <t>Vrhovni sud,       KAP</t>
  </si>
  <si>
    <t>Dodela većeg budžeta za KAP, kako bi se omogućilo restrukturisanje i angažovanje većeg broja stalnih trenera.</t>
  </si>
  <si>
    <t xml:space="preserve">Vlada Skupština </t>
  </si>
  <si>
    <t xml:space="preserve">Povećan budžet KAP-a. </t>
  </si>
  <si>
    <t xml:space="preserve">KAP će izvršiti analizu potrebe za specijalizacijom sudija i tužilaca, u saradnji sa SSK-om i TSK-om. </t>
  </si>
  <si>
    <t>KAP, SSK,TSK</t>
  </si>
  <si>
    <t xml:space="preserve">Sprovedena analiza. </t>
  </si>
  <si>
    <t xml:space="preserve">Potpisivanje Memoranduma o saradnji kako bi se omogućila razmena informacija između KAP-a, SSK-a i TSK-a i kako bi se osigurali mehanizmi koordinacije u obuci sudija i tužilaca. </t>
  </si>
  <si>
    <t>SSK        TSK               KAP</t>
  </si>
  <si>
    <t xml:space="preserve">Potpisan memorandum o saradnji. </t>
  </si>
  <si>
    <t xml:space="preserve">Upotreba moderne opreme (inteligentni paneli) tokom i nakon obuke, za procenu znanja polaznika i njihove sposobnosti da pohađaju (ili ne) naprednije module. </t>
  </si>
  <si>
    <t xml:space="preserve">KAP   </t>
  </si>
  <si>
    <t xml:space="preserve">Proces obuke i evaluacija obuke modernizovani. </t>
  </si>
  <si>
    <t>Proširenje programa obuke na IT module, engleski jezik, nadležnost Evropske konvencije o ljudskim pravima i društvene nauke.</t>
  </si>
  <si>
    <t xml:space="preserve">Proširen program obuke. </t>
  </si>
  <si>
    <t>Objavljivanje redovno ažurirane liste stalnih trenera, privremenih trenera i mentora.</t>
  </si>
  <si>
    <t>Spisak trenera ažurira se svakih 6 meseci i objavljuje se.</t>
  </si>
  <si>
    <t xml:space="preserve">Redovna obuka trenera (ToT). </t>
  </si>
  <si>
    <t>X broj obuka trenera održanih tokom godine.</t>
  </si>
  <si>
    <t>Ukupni budžet za specifični cilj I.3:</t>
  </si>
  <si>
    <t>Od čega kapitalni:</t>
  </si>
  <si>
    <t>Od čega tekući:</t>
  </si>
  <si>
    <t xml:space="preserve">Specifična svrha: Poboljšanje integriteta sudija i tužilaca                                                                                                                                               </t>
  </si>
  <si>
    <t xml:space="preserve">Pokazatelj </t>
  </si>
  <si>
    <t>Mera politike: Omogućavanje SSK-u i TSK-u da zadrže pravosudni integritet</t>
  </si>
  <si>
    <t xml:space="preserve">MP            SSK         </t>
  </si>
  <si>
    <t>Odobreno uputstvo.</t>
  </si>
  <si>
    <t>Izmena i dopuna Zakona o Tužilačkom savetu Kosova kako bi se olakšali kriterijumi za imenovanje članova koji nisu tužioci u TSK-u.</t>
  </si>
  <si>
    <t xml:space="preserve">MP              TSK        </t>
  </si>
  <si>
    <t>Usvojen Zakon o izmenama i dopunama Zakona o Tužilačkom savetu Kosova.</t>
  </si>
  <si>
    <t>Izmeniti i dopuniti Zakon o Tužilačkom savetu Kosova tako da samo kandidati koji nisu bili politički aktivni u poslednje tri godine mogu biti uzeti u obzir za članstvo u TSK-u.</t>
  </si>
  <si>
    <t xml:space="preserve">MP             TSK                  </t>
  </si>
  <si>
    <t>Izrada pisanog uputstva za tužioce za glasanje budućih članova TSK prema zaslugama i sposobnostima.</t>
  </si>
  <si>
    <t>Mera politike: Zapošljavanje, napredovanje i premeštaj sudija na osnovu kompetentnosti i pomoćnog osoblja.</t>
  </si>
  <si>
    <t>Izrada podzakonskog akta kojim se definiše postupak održavanja poverljivosti svih delova ispita za izbor novih sudija.</t>
  </si>
  <si>
    <t xml:space="preserve">SSK                </t>
  </si>
  <si>
    <t>Odobreni podzakonski akt.</t>
  </si>
  <si>
    <t xml:space="preserve">SSK                 </t>
  </si>
  <si>
    <t xml:space="preserve">_x000D_
Razviti operativna upitstva za sve nove i stare članove REC-a. </t>
  </si>
  <si>
    <t>Pružanje početne i trajne obuke svim novim i starim članovima REC-a.</t>
  </si>
  <si>
    <t>AP           SSK</t>
  </si>
  <si>
    <t>Izrada operativnih smernica za stručnu grupu koja će upravljati postupkom imenovanja tužilaca.</t>
  </si>
  <si>
    <t>Specijalizovana podrška za Komisiju za evaluaciju upravljačkih veština kandidata za mesto glavnog tužioca (GT).</t>
  </si>
  <si>
    <t>TSK                    JA</t>
  </si>
  <si>
    <t>Odobravanje planova integriteta za sudije.</t>
  </si>
  <si>
    <t>Usvojeni planovi integriteta</t>
  </si>
  <si>
    <t>Odobravanje planova integriteta za tužioce.</t>
  </si>
  <si>
    <t>Mera politike: Izvršiti nezavisne i stalne provere integriteta sudija, tužilaca i pomoćnog osoblja</t>
  </si>
  <si>
    <t>MP            SSK        TSK</t>
  </si>
  <si>
    <t>Informacije koje će se uzeti u obzir tokom zakonski utvrđene provere integriteta.</t>
  </si>
  <si>
    <t>Mera politike: Jačanje kapaciteta postojećih jedinica za verifikaciju u SSK-u i TSK-u</t>
  </si>
  <si>
    <t>Razvoj zajedničkih radnih aranžmana između SSK-ovih i TSK-ovih  jedinica za verifikaciju, uključujući razmenu informacija i dosljednu radnu praksu u obe jedinice.</t>
  </si>
  <si>
    <t>SSK                 TSK</t>
  </si>
  <si>
    <t>Objedinjena praksa delovanja između jedinica i redovna razmjena informacija.</t>
  </si>
  <si>
    <t>Obuke za postojeće SSK jedinice za verifikaciju kako bi se povećali kapaciteti za verifikaciju.</t>
  </si>
  <si>
    <t>SSK                             KJA</t>
  </si>
  <si>
    <t>Obuke za postojeće TSK jedinice za verifikaciju kako bi se povećali kapaciteti za verifikaciju</t>
  </si>
  <si>
    <t>TSK                   KAP</t>
  </si>
  <si>
    <t>Ukupan budžet za specifični cilj I.4:</t>
  </si>
  <si>
    <t>X [Godina]</t>
  </si>
  <si>
    <t>Referenca dokumenta</t>
  </si>
  <si>
    <t>Strateški cilj 2: Jačanje sistema krivičnog pravosuđa</t>
  </si>
  <si>
    <t>Pokazatelj: [naziv]</t>
  </si>
  <si>
    <t>Godina N1</t>
  </si>
  <si>
    <t>Mera politike: Unapređenje pravnog okvira za borbu protiv organizovanog kriminala i korupcije na visokom nivou</t>
  </si>
  <si>
    <t>Izmeniti zakon o oduzimanju ilegalno stečene imovine tako da se određeni procenat prihoda od oduzimanja dodeljuje agencijama iz sektora pravosuđa</t>
  </si>
  <si>
    <t>Zakon izmenjen i usvojen; osnovani fond</t>
  </si>
  <si>
    <t>Uspostavtiti međuinstitucionalnu radnu grupu koja će pružiti jedinstveno tumačenje namere i prethoditi pravnom mišljenju Vrhovnog suda</t>
  </si>
  <si>
    <t>SSK, TSK, Državni tužilac</t>
  </si>
  <si>
    <t>Osnovana radna grupa i zaključci podeljeni sa Vrhovnim sudom</t>
  </si>
  <si>
    <t>Vrhovni sud bi trebao izraditi i usvojiti pravno mišljenje kako bi objedinio tumačenje "namere" kako je definisano u članu 21. Krivičnog zakonika</t>
  </si>
  <si>
    <t>Usvojeno pravno mišljenje</t>
  </si>
  <si>
    <t>MP, SSK i TSK</t>
  </si>
  <si>
    <t>Mera politike: Povećati učinak tužilaca i sudija</t>
  </si>
  <si>
    <t>TSK i STRK</t>
  </si>
  <si>
    <t>Završeno zapošljavanje specijalizovanih finansijskih stručnjaka</t>
  </si>
  <si>
    <t>Ukupan budžet za specifični cilj II.1:</t>
  </si>
  <si>
    <t>Reference na dokumenta</t>
  </si>
  <si>
    <t>Rezultat</t>
  </si>
  <si>
    <t>Proizvod (autput)</t>
  </si>
  <si>
    <t>Mera politike: Efikasne procene učinka</t>
  </si>
  <si>
    <t>Završeno zapošljavanje Komisije za ocenu učinka</t>
  </si>
  <si>
    <t>Izmene i dopune Uredbe TSK-a o oceni učinka tako da se zapošljavanje Komisije za ocenu učinka vrši putem otvorenog poziva, sa jasnim i merljivim kriterijumima, s različitim vremenskim mandatima koji osiguravAPu očuvanje institucionalne memorije</t>
  </si>
  <si>
    <t xml:space="preserve">TSK </t>
  </si>
  <si>
    <t>Proširenje elektronske platforme AP-a, kako bi sadržalo više mrežnih modula za obuku</t>
  </si>
  <si>
    <t>Najpristupačnija AD elektronska platforma</t>
  </si>
  <si>
    <t>Pregled nastavnih programa za pravno obrazovanje i uključivanje veštine kritičkog mišljenja</t>
  </si>
  <si>
    <t>TSK, SSK &amp; AP</t>
  </si>
  <si>
    <t>Odobreni revidirani nastavni programi</t>
  </si>
  <si>
    <t>Osnivanje Etičkog saveta</t>
  </si>
  <si>
    <t>Uspostavljen Etički savet</t>
  </si>
  <si>
    <t>Mera politike: Jačanje nezavisnosti pravosudnih institucija</t>
  </si>
  <si>
    <t>Razvoj posebne hijerarhijske strukture unutar tužilačkog sektora, gde je TSK glavno upravno telo za ovaj sektor. Glavni tužioci moraju podneti izveštaj PHC-u, a on izveštava TSK.</t>
  </si>
  <si>
    <t>MJ, TSK</t>
  </si>
  <si>
    <t>Razvijena je posebna hijerarhijska struktura unutar tužilačkog sektora</t>
  </si>
  <si>
    <t>Izmenjeni i dopunjeni zakon o TSK-u i sastavu saveta</t>
  </si>
  <si>
    <t>PHC i GT osnovnog nivoa u međusobnoj saradnji stvaraju pisane standarde kao preporuke za izricanje presude i pregovaranje o priznanju krivice</t>
  </si>
  <si>
    <t>Izrada pisanih standarda kao preporuka za izricanje kazne i pregovaranje o krivici</t>
  </si>
  <si>
    <t>Ukupan budžet za specifični ciljI.1:</t>
  </si>
  <si>
    <t>Od čega trenutno</t>
  </si>
  <si>
    <t>Usvojen strateški plan</t>
  </si>
  <si>
    <t>Usvojen godišnji akcioni plan</t>
  </si>
  <si>
    <t>Izrada dugoročne procene potreba osoblja</t>
  </si>
  <si>
    <t>Identifikovane dugoročne potrebe za osobljem</t>
  </si>
  <si>
    <t>Obuka novog osoblja, uz maksimalnu upotrebu Jedinice za obuku u KAPS-u</t>
  </si>
  <si>
    <t>Razviti plan za uključivanje žena na svim nivoima organizacije</t>
  </si>
  <si>
    <t>Usvojen plan</t>
  </si>
  <si>
    <t>Uspostaviti i razviti održivi sistem procene rizika i potreba, te individualno planiranje kazni za osuđene zatvorenike i uslovne zatvorenike kako bi se smanjio rizik od recidiva</t>
  </si>
  <si>
    <t>Izrada izveštaja o proceni rizika i potreba za sve osuđene zatvorenike, kako bi se smanjio rizik od recidiva</t>
  </si>
  <si>
    <t>Identifikovani rizici</t>
  </si>
  <si>
    <t>Izrada individualnih planova izdržavanja kazne na osnovu rizika i troškova procene potreba za sve zatvorenike na izdržavanju kazne duže od 6 meseci</t>
  </si>
  <si>
    <t>Izrađeni planovi</t>
  </si>
  <si>
    <t>Fokus na rehabilitaciji i resocijalizaciji zatvorenika</t>
  </si>
  <si>
    <t>Identifikovani programi</t>
  </si>
  <si>
    <t>Završena sertifikacija osoblja</t>
  </si>
  <si>
    <t>Izrada zaknodavstva</t>
  </si>
  <si>
    <t>Usvojen zakon</t>
  </si>
  <si>
    <t>MP, PSK</t>
  </si>
  <si>
    <t>Razvoj kosovske probacione službe i podrška za upotrebu sankcija i alternativnih mera</t>
  </si>
  <si>
    <t>Usvojene sudske smernice</t>
  </si>
  <si>
    <t>Razvoj zakonodavstva o sankcijama i merama u zajednici</t>
  </si>
  <si>
    <t>Analiza razloga za veliki broj hospitalizacija i preuzimanje inicijative da se taj broj smanji u skladu sa brojem zatvorenika</t>
  </si>
  <si>
    <t>MZ, DEO</t>
  </si>
  <si>
    <t>Snažniji pristup izricanju krivičnih sankcija</t>
  </si>
  <si>
    <t>Izmena Krivičnog zakonika tako da su sva krivična dela uključena u jedan zakon</t>
  </si>
  <si>
    <t>Izmenjen Krivični zakonik</t>
  </si>
  <si>
    <t>Sud prikuplja podatke o visini novčanih kazni koje su izrečene okrivljenima, uključujući iznos procesnih troškova / iznos paušala nastalog tokom krivičnog postupka</t>
  </si>
  <si>
    <t>Objavljivanje prikupljenih godišnjih podataka</t>
  </si>
  <si>
    <t>Transparentan postupak oslobađanja nakon odsluženja kazne</t>
  </si>
  <si>
    <t>Objavljenje sve odluke tokom godine</t>
  </si>
  <si>
    <t>Pouzdan sistem krivičnog registra koji brže pruža tačne podatke</t>
  </si>
  <si>
    <t>Direktna razmena podataka između SEQP-a i CMIS-a kako bi se osiguralo direktno evidentiranje</t>
  </si>
  <si>
    <t>Potpuno interaktivni NCCER modul sa SMILE</t>
  </si>
  <si>
    <t>Izrada zakona o centralnim krivičnim dokazima, kako bi MP bilo definisano kao centralno telo za upravljanje SEQP-om</t>
  </si>
  <si>
    <t>Usvojeni zakon</t>
  </si>
  <si>
    <t>SEQP jedinica bi trebala biti opremljena profesionalnim osobljem i potrebnom opremom</t>
  </si>
  <si>
    <t>Konačne presude se kontinuirano evidentiraju u SEQP</t>
  </si>
  <si>
    <t>Konačne presude, evidentirane u NCRR</t>
  </si>
  <si>
    <t>Osiguravanje jedinstvenih politika izricanja presuda od strane sudova</t>
  </si>
  <si>
    <t>Izrada internih propisa za uspostavljanje veća propisanih novim Zakonom o prekršajima</t>
  </si>
  <si>
    <t>Od ćega tekući:</t>
  </si>
  <si>
    <t>Specifična svrha: Povećati nadzor i ulogu zagovaranja organizacija civilnog društva</t>
  </si>
  <si>
    <t>Pokazatelji</t>
  </si>
  <si>
    <t>WJP Faktor 1: Ograničenja vladinih ovlašćenja, pod faktor 1.5.3: Poštuje se sloboda građanske i političke organizacije.</t>
  </si>
  <si>
    <t>WJP Faktor 3: Otvorena vlada, podfaktor 3.3: Građansko učešće.</t>
  </si>
  <si>
    <t xml:space="preserve">Rok </t>
  </si>
  <si>
    <t>izvor finansiranja</t>
  </si>
  <si>
    <t>Mera politike: Poboljšanje pravnog i institucionalnog okvira za poboljšanje pristupa informacijama</t>
  </si>
  <si>
    <t>Odobrenje Uredbe o klasifikaciji dokumenata u pravosudnom sistemu.</t>
  </si>
  <si>
    <t>Usvojena Uredba o klasifikaciji sudskih dokumenata.</t>
  </si>
  <si>
    <t xml:space="preserve"> Usvajanje Strategije o komunikaciji sa javnošću  u skladu sa Zakonom o pristupu javnim dokumentima.</t>
  </si>
  <si>
    <t>Usvojena strategija o komunikaciji sa javnošću</t>
  </si>
  <si>
    <t>Usvajanje Strategije o komunikaciji sa javnošću u skladu sa Zakonom o pristupu javnim dokumentima.</t>
  </si>
  <si>
    <t>Usvajanje Strategije o komunikaciji sa javnošćue u skladu sa Zakonom o pristupu javnim dokumentima.</t>
  </si>
  <si>
    <t>Policija Kosova</t>
  </si>
  <si>
    <t>Stvaranje korisnijih veb lokacija koje pružaju informativni sadržaj javnosti, uključujući pravne informacije.</t>
  </si>
  <si>
    <t>Veb stranica MP-a dostupna i ažurirana sa značajnim informacijama za javnost.</t>
  </si>
  <si>
    <t>Veb stranica MUP-a dostupna i ažurirana sa značajnim informacijama za javnost.</t>
  </si>
  <si>
    <t>Veb stranica Policije Kosova dostupna i ažurirana sa značajnim informacijama za javnost.</t>
  </si>
  <si>
    <t>Mera politike: Unapređenje komunikacije i saradnje sa organizacijama civilnog društva</t>
  </si>
  <si>
    <t>Potpisan Memorandum o saradnji.</t>
  </si>
  <si>
    <t>Ukupni budžet za specifični cilj III.4:</t>
  </si>
  <si>
    <t>Od čega, trenutno:</t>
  </si>
  <si>
    <t>Specifična svrha: Osnaživanje uloge Ministarstva pravde u procesu članstva u Evropskoj uniji</t>
  </si>
  <si>
    <t>Mera politike: Povećati kapacitet kosovskog pravosuđa za integraciju u EU</t>
  </si>
  <si>
    <t>Imenovanje atašea pravde u predstavništvu Kosova u Briselu.</t>
  </si>
  <si>
    <t>MP        MIOD</t>
  </si>
  <si>
    <t>Ataše pravde sa sedištem u Briselu.</t>
  </si>
  <si>
    <t>Osnaživanje uloge MP u pododboru za JFS obukom osoblja Odeljenja za evropske integracije i koordinaciju politika o mogućnostima izveštavanja, pravnim tekovinama EU u oblasti JFS, diplomatskoj komunikaciji i analitičkim veštinama.</t>
  </si>
  <si>
    <t>X sprovedenih obuka.</t>
  </si>
  <si>
    <t xml:space="preserve"> Osnaživanje uloge MUP-a u pododboru za JFS obukom osoblja Odeljenja za evropske integracije i koordinaciju politika o mogućnostima izveštavanja, pravnim tekovinama EU u području JFS-a, diplomatskoj komunikaciji i analitičkim veštinama.</t>
  </si>
  <si>
    <t>Organizovanje tematskih radionica o različitim aspektima interakcije sa EU, uključujući pravilno čitanje izveštaja EU, komunikaciju, lobiranje i izveštavanje EU.</t>
  </si>
  <si>
    <t>Mera politike: Jačanje kapaciteta MP-a za vođenje pravosudne reforme</t>
  </si>
  <si>
    <t>MP, Vlada Kosova</t>
  </si>
  <si>
    <t>Izmenjena i dopunjena Uredba o unutrašnjoj organizaciji MP i uspostavljeno odeljenje.</t>
  </si>
  <si>
    <t>Uspostavljen mehanizam koordinacije sa svim pravnim akterima.</t>
  </si>
  <si>
    <t>Uspostavljanje mehanizma koordinacije donatora u sektoru pravosuđa.</t>
  </si>
  <si>
    <t>Mera politike: "Jačanje administrativnih kapaciteta MP-a, posebno Odeljenja EU, kao i onih odeljenja koji su odgovorni za sprovođenje reformi pravosuđa"</t>
  </si>
  <si>
    <t>Zapošljavanje novih službenika sa naprednim znanjem engleskog jezika u Odeljenju za evropske integracije i koordinaciju politika.</t>
  </si>
  <si>
    <t>Četiri nova službenika regrutovana su u Odeljenju za evropske integracije i koordinaciju politika.</t>
  </si>
  <si>
    <t>Zapošljavanje novih službenika sa naprednim znanjem engleskog jezika u Pravnom odeljenju.</t>
  </si>
  <si>
    <t>Šest novih službenika regrutovano je u Pravnom odeljenju.</t>
  </si>
  <si>
    <t>Obuka novih službenika Odeljenja za evropske integracije i koordinaciju politika u vezi sa kriterijumima za pristupanje EU.</t>
  </si>
  <si>
    <t>Pružanje kurseva stranih jezika za službenike Ministarstva pravde.</t>
  </si>
  <si>
    <t>MP, MUP, KP</t>
  </si>
  <si>
    <t>Kursevi na engleskom, francuskom i nemačkom jeziku.</t>
  </si>
  <si>
    <t>Izmena Uredbe br. 31/2013 o unutrašnjoj organizaciji Ministarstva pravde kako bi se predvidelo uspostavljanje Odeljenja za strateško planiranje.</t>
  </si>
  <si>
    <t>Izmenjena i dopunjena Uredba o unutrašnjoj organizaciji MP i uspostavljeno odeljenje za strateško planiranje.</t>
  </si>
  <si>
    <t>Zapošljavanje četiri službenika u Odeljenju za strateško planiranje.</t>
  </si>
  <si>
    <t>4 službenika regrutovana u Odeljenju za strateško planiranje.</t>
  </si>
  <si>
    <t>Obuka službenika Odeljenja za strateško planiranje o strateškom planiranju.</t>
  </si>
  <si>
    <t>Mera politike: Upotreba modernih tehnologija u sektoru pravosuđa</t>
  </si>
  <si>
    <t>Izmena i dopuna Uredbe br. 31/2013 o unutrašnjoj organizaciji Ministarstva pravde kako bi se omogućilo uspostavljanje Odeljenja za analitiku i statistički nadzor.</t>
  </si>
  <si>
    <t>Izmenjena uredba o unutrašnjoj organizaciji MP i uspostavljeno odeljenje.</t>
  </si>
  <si>
    <t>Izmena Zakona o SSK-u i nacrt Zakona o centralnim krivičnim dokazima na način koji obezbeđuje potpuno funkcionisanje Informacionog sistema za upravljanje predmetima i garantuje otvoren pristup MP / Odeljenju za analitički i statistički nadzor.</t>
  </si>
  <si>
    <t>Zakon o SSK izmenjen. Usvojen Zakon o centralnim krivičnim dokazima</t>
  </si>
  <si>
    <t>Organizovanje radionice o CEPJ pokazateljima za zvaničnike MP, SSK i TSK.</t>
  </si>
  <si>
    <t>KAP, MP, SSK, TSK</t>
  </si>
  <si>
    <t>Održana radionica</t>
  </si>
  <si>
    <t>Ukupni budžet za specifični cilj III.5:</t>
  </si>
  <si>
    <t>Specifični cilj Poboljšanje sistema prijavljivanja imovine i propisa za primanje poklona</t>
  </si>
  <si>
    <t>WJP Faktor 2, podfaktor 2.1 - Javni službenici u izvršnoj vlasti ne koriste javnu funkciju u privatne koristi</t>
  </si>
  <si>
    <t>WJP Faktor 2, podfaktor 2.2 - Javni službenici u sudskoj vlasti ne koriste javnu funkciju u privatne koristi</t>
  </si>
  <si>
    <t>WJP Faktor 2, podfaktor 2.4 Javni službenici u policiji i vojsci ne koriste javne funkcije u privatne svrhe</t>
  </si>
  <si>
    <t>CEPEJ pokazatelj 202 (kontrolna tabla) - Broj pokrenutih postupaka protiv sudija i tužilABPK zbog kršenja / nesaglasnosti u prijavi imovine</t>
  </si>
  <si>
    <t>Mera politike: Jačanje pravnog okvira</t>
  </si>
  <si>
    <t>Usklađivanje definicije „viši javni službenik“ u Zakonu o PI-u i Zakonu br. 06 / L-011 o sprečavanju sukoba interesa u vršenju javne funkcije.</t>
  </si>
  <si>
    <t>Usklađivanje definicije „člana porodice“ u Zakonu o PI-u i Krivičnom zakoniku, kako bi se deca i usvojitelji uključili u pojam „član porodice“.</t>
  </si>
  <si>
    <t>Izrada novih obrazaca za prijavu imovine u vezi sa izmenama i dopunama Zakona o PI-u kako bi se napravila razlika između prvih i ponovljenih prijava.</t>
  </si>
  <si>
    <t>ABPK</t>
  </si>
  <si>
    <t>Obrazac izjave o imovini, ažuriran.</t>
  </si>
  <si>
    <t>"Izmena obrasca izjave o imovini kako bi se uključile informacije o nematerijalnoj imovini u vlasništvu deklaranta ili članova njegove porodice, uključujući predmete intelektualne svojine koji mogu imati vrednost u novčanom smislu</t>
  </si>
  <si>
    <t>Izmijenjen obrazac izjave o imovini.</t>
  </si>
  <si>
    <t>Izmena obrasca izjave o imovini kako bi se uključile informacije o donacijama deklaranta političkoj stranci.</t>
  </si>
  <si>
    <t>Izmena obrasca izjave o imovini kako bi se uključile informacije o digitalnom vlasništvu (kripto svojstvo).</t>
  </si>
  <si>
    <t>Definisanje definicije „poklona“ u Zakonu o PI-u, radi usklađivanja sa Zakonom o sprečavanju sukoba interesa u vršenju javne funkcije.</t>
  </si>
  <si>
    <t>Izrada detaljnih pravila i uputstava za prijavljivanje poklona</t>
  </si>
  <si>
    <t>Organizovanje obuka za odgovorne osobe i kontakt službenike iz ovih institucija u vezi sa izradom i sprovođenjem Registra za rukovanje poklonima.</t>
  </si>
  <si>
    <t>Jedna obuka po godini za svaku kontakt tačku</t>
  </si>
  <si>
    <t>Razvoj metodologije za procenu tržišne vrednosti prijavljenih poklona, s posebnom pažnjom na nemonetarne poklone, putem pokazatelja zasnovanih na dokazima i procenama stručnjaka.</t>
  </si>
  <si>
    <t>Interna pravila koja određuju kako proceniti vrednost datih poklona.</t>
  </si>
  <si>
    <t xml:space="preserve">Izrada vodiča za mehanizme provere izjave o imovini koji će, između ostalog, sadržati uputstva u vezi sa: sastavljanjem, pregledom i popunjavanjem liste deklaranata, metodologijom za kategorizaciju deklaranata na osnovu rizika, standardnim postupcima za proveru postojanja imovine i prikazivanjem lažnih podataka , posebne procedure u vezi sa službenicima u obaveštajnim službama, utvrđivanje novčane vrednosti prijavljene imovine, procena kvaliteta podataka u državnim bazama podataka, uvođenje slučajeva elektronskog sistema upravljanja i revizija, itd._x000D_
</t>
  </si>
  <si>
    <t xml:space="preserve">Usvojen priručnik </t>
  </si>
  <si>
    <t>Mera politike: Obuka i izgradnja kapaciteta</t>
  </si>
  <si>
    <t>Razviti program izgradnje kapaciteta za javne službenike koji se bave prijavljivanjem imovine.</t>
  </si>
  <si>
    <t>ABPK              IJUK</t>
  </si>
  <si>
    <t>Program usvojen.</t>
  </si>
  <si>
    <t>Obuka javnih službenika koji se bave prijavljivanjem imovine.</t>
  </si>
  <si>
    <t>Razviti program za obuku službenika za kontakt o njihovim ulogama i odgovornostima.</t>
  </si>
  <si>
    <t>Usvojen program obuke.</t>
  </si>
  <si>
    <t>Obuka kontakt službenika u vezi sa njihovim ulogama i odgovornostima.</t>
  </si>
  <si>
    <t>Usvojen nastavni plan i program.</t>
  </si>
  <si>
    <t>Obuka sudija i tužilaca u svrhu jednakog tumačenja i primene člana 430 Krivičnog zakonika i Zakona o prijavi imovine, kao i razlikovanja lažnih prijava od falsifikovanja dokumenata.</t>
  </si>
  <si>
    <t>Razvoj programa za izgradnju kapaciteta službenika ABPK za sastavljanje krivičnih prijava</t>
  </si>
  <si>
    <t xml:space="preserve">ABPK              KDT             ABPK  </t>
  </si>
  <si>
    <t>Program je razvijen.</t>
  </si>
  <si>
    <t>Obuka službenika ABPK za sastavljanje krivičnih prijava.</t>
  </si>
  <si>
    <t xml:space="preserve">ABPK     KDT     ABPK  </t>
  </si>
  <si>
    <t>Mera politike: Međunarodna saradnja</t>
  </si>
  <si>
    <t>Ojačati učešće RKS u pregovorima za odobravanje Ugovora o razmeni podataka za verifikaciju deklaracije o imovini.</t>
  </si>
  <si>
    <t>MŠRR                MP</t>
  </si>
  <si>
    <t>Kosovo učestvuje na regionalnim sastancima RAI.</t>
  </si>
  <si>
    <t>Ukupni budžet za specifični cilj IV.1:</t>
  </si>
  <si>
    <t xml:space="preserve">Ishod </t>
  </si>
  <si>
    <t>Strateški cilj 3: Povećati efikasnost i efektivnost pravnih lekova</t>
  </si>
  <si>
    <t xml:space="preserve">Vodeća i prateća institucija </t>
  </si>
  <si>
    <t>Upućivanje na dokumenta</t>
  </si>
  <si>
    <t>god N1</t>
  </si>
  <si>
    <t>god N2</t>
  </si>
  <si>
    <t>god N3</t>
  </si>
  <si>
    <t>Mera politike: Poboljšati pravni i institucionalni okvir kako bi se osigurali efikasni pravni lekovi u cilju pružanja pravnih i pravosudnih usluga orijentisanih na građane.</t>
  </si>
  <si>
    <t>Usvojen koncept dokument o zaštiti prava na suđenje u razumnom roku.</t>
  </si>
  <si>
    <t>Usvojiti Zakon o krivičnom postupku, kako bi se povećala prava na informisanje i tumačenje u oblasti krivičnog pravosuđa, u skladu sa standardima EU, kao i povećao broj dostupnih pravnih lekova i povećala efikasnost pravnih lekova za loše funkcionisanje pravosudnog sistema koji se odnosi na prava okrivljenih u krivičnom postupku.</t>
  </si>
  <si>
    <t>Usvojen novi Zakon o krivičnom postupku</t>
  </si>
  <si>
    <t>Izmeniti Etički kodeks da sudije sankcioniraju kao ozbiljnu disciplinsku povredu ograničenje prava na zakonsko zastupanje u krivičnim stvarima.</t>
  </si>
  <si>
    <t xml:space="preserve">SSK </t>
  </si>
  <si>
    <t>Usvojen izmenjeni etički kodeks tužilaca</t>
  </si>
  <si>
    <t>Odobriti izmene i dopune Krivičnog zakonika koje se posebno odnose na kriminalizaciju zlostavljanja u policijskim stanicama, popravnim centrima i pritvorskim centrima.</t>
  </si>
  <si>
    <t>Izmenjeni i dopunjeni Krivični zakon, usvojen.</t>
  </si>
  <si>
    <t>Uspostaviti nezavisan, dostupan i efikasan mehanizam za žalbe u vezi sa zahtevima za mučenje i zlostavljanje u policijskim stanicama</t>
  </si>
  <si>
    <t>Mehanizam žalbi u policijskim stanicama, operativan.</t>
  </si>
  <si>
    <t>Uspostaviti nezavisan, dostupan i efikasan mehanizam za podnošenje žalbi na zahteve za mučenje i zlostavljanje u popravnim i pritvorskim centrima.</t>
  </si>
  <si>
    <t xml:space="preserve">KPS </t>
  </si>
  <si>
    <t>Mehanizam za žalbe u pritvorskim i popravnim centrima, operativan.</t>
  </si>
  <si>
    <t>Državni tužioci i policija pružaju obavezne informacije pojedincima u vezi sa njihovim pravom na pravno zastupanje i posledicama odricanja od ovog prava.</t>
  </si>
  <si>
    <t>TSK, SP, MUP, KP</t>
  </si>
  <si>
    <t>Izveštaji i zapisnici policije i tužilaštva ističu pružanje informacija</t>
  </si>
  <si>
    <t>Napraviti i detaljno navesti Pismo o pravima, sa relevantnim informacijama za osumnjičene i optužene osobe u skladu sa evropskim standardima</t>
  </si>
  <si>
    <t xml:space="preserve">Kosovo Police </t>
  </si>
  <si>
    <t>Pismo sa informacijama o pravima osoba odobreno i distribuirano svim policijskim stanicama, a dostupno svim osumnjičenim i optuženim</t>
  </si>
  <si>
    <t>Povećati transparentnost operacija KPS-a u vezi sa postupanjem protiv kršenja od strane osoblja u popravnim i pritvorskim centrima.</t>
  </si>
  <si>
    <t xml:space="preserve">MP, KCS </t>
  </si>
  <si>
    <t>Poboljšati sistem vođenja i ažuriranja evidencije u KPS o pritvorenicima.</t>
  </si>
  <si>
    <t>MP, KPS</t>
  </si>
  <si>
    <t>KPS sistem za održavanje i ažuriranje evidencije, operativan.</t>
  </si>
  <si>
    <t xml:space="preserve">MUP, Policija Kosova </t>
  </si>
  <si>
    <t>Svi razgovori i ispitivanja u policijskim stanicama na Kosovu, snimljeni kao audio i video.</t>
  </si>
  <si>
    <t>Funkcionalizovati kamere u svim pritvorskim mestima pod upravom kosovske policije</t>
  </si>
  <si>
    <t>Na svim mestima za zadržavanje kamere su instalirane i rade.</t>
  </si>
  <si>
    <t>Kontinuirana instalacija kamera u centrima pod upravom KPS-a.</t>
  </si>
  <si>
    <t>Povećan broj instaliranih i operativnih kamera.</t>
  </si>
  <si>
    <t>Uspostaviti nezavisnu institucionalnu listu za odabir i imenovanje ovlašćenih branioca po službenoj dužnosti, kako bi se osigurali minimalni standardi stručnosti, iskustva i ponašanja branioca u krivičnim stvarima.</t>
  </si>
  <si>
    <t>Objavljen spisak branilaca u pravnom zastupanju.</t>
  </si>
  <si>
    <t>Izmeniti zakonodavni okvir za postavljanje kvalifikacionih kriterijuma za advokate imenovane po službenoj dužnosti u složenim i ozbiljnim krivičnim stvarima</t>
  </si>
  <si>
    <t>KBA</t>
  </si>
  <si>
    <t>Kvalifikacioni kriterijumi, odobreni i objavljeni.</t>
  </si>
  <si>
    <t>Ažurirati listu branioca imenovanih "po službenoj dužnosti" u složenim i teškim krivičnim predmetima, informacijama o pojedinačnoj usklađenosti svakog od njih sa postavljenim kvalifikacionim kriterijumima</t>
  </si>
  <si>
    <t>KBA, MP</t>
  </si>
  <si>
    <t>Spisak branilaca, objavljen.</t>
  </si>
  <si>
    <t>Ukupan budžet za Specifičan cilj III.2:</t>
  </si>
  <si>
    <t xml:space="preserve">Budžet  </t>
  </si>
  <si>
    <t>Strateški cilj 3: Poboljšati pristup sudovima i tužilaštvima</t>
  </si>
  <si>
    <t xml:space="preserve">WJP Faktor 6: Sprovođenje propisa; podfaktor: 6.4: Poštovanje pravičnog suđenja u upravnom postupku;                                               </t>
  </si>
  <si>
    <t>WJP Faktor 7: Građansko pravosuđe, podfaktor 7.1: Ljudi mogu pristupiti i priuštiti građansku pravdu</t>
  </si>
  <si>
    <t>WJP Faktor 8: Krivično pravosuđe, podfaktor 8.7.4 Pravna pomoć X [godina]</t>
  </si>
  <si>
    <t xml:space="preserve"> Izvor finansiranja</t>
  </si>
  <si>
    <t>Reference (dokumenti)</t>
  </si>
  <si>
    <t>MP, SSK, TSK, APBB</t>
  </si>
  <si>
    <t>Nacrt novog propisa, koji proizilazi iz novog Zakona o besplatnoj pravnoj pomoći, za imenovanje i nadzor advokata i drugih nadležnih stručnjaka za besplatnu pravnu pomoć 2022</t>
  </si>
  <si>
    <t>ABPP i AKK</t>
  </si>
  <si>
    <t>Usvojena Uredba o imenovanju i nadzoru pravnika i drugih nadležnih stručnjaka za besplatnu pravnu pomoć</t>
  </si>
  <si>
    <t>Razviti i sprovesti adekvatan i redovan program obuke za izgradnju kapaciteta osoblja ABPP</t>
  </si>
  <si>
    <t xml:space="preserve">ABPP  </t>
  </si>
  <si>
    <t>Nacrt nove uredbe o pružanju besplatne pravne pomoći NVO-a, koja predviđa mehanizam akreditacije NVO-a za pružanje besplatne pravne pomoći kroz jasne kriterijume</t>
  </si>
  <si>
    <t xml:space="preserve">ABPP </t>
  </si>
  <si>
    <t>Usvojena Uredba o akreditaciji NVO za pružanje besplatne pravne pomoći; Akreditovane NVO</t>
  </si>
  <si>
    <t>Nacrt uredbe kako bi se uspostavio pravedan i transparentan mehanizam za postupanje sa zahtevima za besplatnu pravnu pomoć i odabir predmeta u skladu sa članom 6. EKLJP i sudskom praksom EKLJP.</t>
  </si>
  <si>
    <t>ABPP</t>
  </si>
  <si>
    <t>Uredba o postupanju sa zahtevima i odabiru odobrenih slučajeva besplatne pravne pomoći; interni mehanizam za postupanje u slučajevima besplatne pravne pomoći je operativan.</t>
  </si>
  <si>
    <t>Nacrt modela odluka za ABPP za odobravanje ili odbijanje besplatne pravne pomoći.</t>
  </si>
  <si>
    <t>Usvojeni modelj odluke</t>
  </si>
  <si>
    <t>Izraditi podzakonski akt za uspostavljanje sistema za prikupljanje pouzdanih statistika, koji evidentira zahteve, odluke za odobravanje i odbijanje besplatne pravne pomoći, razloge odbijanja, radi merenja kriterijuma za pružanje besplatne pravne pomoći .</t>
  </si>
  <si>
    <t>Redovno održavati i objavljivati pouzdane statistike o zahtevima, odlukama kojima se odobrava i odbija besplatna pravna pomoć i razloge odbijanja.</t>
  </si>
  <si>
    <t>Statistika objavljena u godišnjem izveštaju</t>
  </si>
  <si>
    <t>Vrhovni sud izdaje pravno mišljenje i razjašnjava koncept "interesa pravde" za zastupanje po službenoj dužnosti u krivičnom pravosuđu u skladu sa sudskom praksom Evropske konvencije o ljudskim pravima</t>
  </si>
  <si>
    <t>Vrhovni sud</t>
  </si>
  <si>
    <t>Pravno mišljenje usvojeno od strane veća Vrhovnog suda i distribuirano svim sudovima, tužilaštvima i kosovskoj policiji</t>
  </si>
  <si>
    <t>Potpisati Memorandum o razumevanju između ABPP-e i AP-a za razvoj i sprovođenje zajedničkog programa obuke za sudije, tužioce i službenike pravne pomoći ABPP-a kako bi se povećao kapacitet za pružanje besplatne pravne pomoći i bolje razumevanje sudija pojma „interes pravde“ prilikom dodele besplatnog pravnog zastupanja.</t>
  </si>
  <si>
    <t>ABPP,AP,SSK, TSK</t>
  </si>
  <si>
    <t>Zajednički program obuke, odobren</t>
  </si>
  <si>
    <t>Organizovati zajedničke obuke za osoblje ABPP-a, sudije i tužioce</t>
  </si>
  <si>
    <t>Odobriti Odluku o kriterijumima i postupcima za raspodelu sredstava za mobilne kancelarije besplatne pravne pomoći u cilju osiguranja bolje teritorijalne pokrivenosti, na osnovu preliminarne procene potreba građana na određenoj teritoriji i nivoa pružanja besplatne pravne pomoći od strane ABPP-a.</t>
  </si>
  <si>
    <t>Vlada RK, MP i ABPP</t>
  </si>
  <si>
    <t>Odluka o kriterijumima i postupcima za raspodelu sredstava za mobilne kancelarije besplatne pravne pomoći, odobrene i mobilne kancelarije, operativne</t>
  </si>
  <si>
    <t>Uspostaviti besplatne telefonske linije kako bi se podigla svest o postojanju besplatne pravne pomoći i mogućnostima koje pruža za bolji pristup pravdi.</t>
  </si>
  <si>
    <t>Dostupne besplatne telefonske linije za javnost</t>
  </si>
  <si>
    <t>Organizovati kampanje podizanja svesti kako bi se podigla svest o postojanju besplatne pravne pomoći i mogućnostima koje pruža za bolji pristup pravdi.</t>
  </si>
  <si>
    <t>Objavljivanje informativnih materijala na službenim jezicima kako bi se podigla svest o postojanju besplatne pravne pomoći i mogućnostima koje pruža za bolji pristup pravdi.</t>
  </si>
  <si>
    <t>Održavati informativne sesije za javnost kako bi se podigla svest o postojanju besplatne pravne pomoći i mogućnostima koje pruža za bolji pristup pravdi.</t>
  </si>
  <si>
    <t>Mera politike: Unapređenje pristupa sudskim i tužilačkim službama</t>
  </si>
  <si>
    <t>MP sarađuje sa SSK-om i TSK-om, kako bi kreiralo mapu pravnih potreba građana u skladu sa Revidiranim smernicama za uspostavljanje sudskih mapa kao podrška pristupu pravdi u kvalitetnom pravosudnom sistemu CEPEJ-a.</t>
  </si>
  <si>
    <t>MP,SSK,TSK</t>
  </si>
  <si>
    <t>Mapa pravnih potreba građana, finalizovana</t>
  </si>
  <si>
    <t>MP,SSK, Skupština Kosova</t>
  </si>
  <si>
    <t>Usvojiti poseban zakon o postupcima u građanskim / privrednim sporovima male vrednosti, kako bi se građanima omogućili brži i jeftiniji postupci.</t>
  </si>
  <si>
    <t>Usvojen Zakon o postupcima u građanskim / privrednim sporovima male vrednosti.</t>
  </si>
  <si>
    <t>Sprovesti istraživanje korisnika sudova i tužilaštava u vezi sa njihovim potrebama za pristup pravdi, u skladu s Revidiranim smernicama za stvaranje pravosudnih mapa u prilog pristupu pravdi u pravosudnom sistemu CEPEJ-a.</t>
  </si>
  <si>
    <t>MP,SSK, TSK</t>
  </si>
  <si>
    <t>Anketa, sprovedena; Objavljeni rezultati ankete</t>
  </si>
  <si>
    <t>Aplikacija, završena i informacije za građane, lako dostupne.</t>
  </si>
  <si>
    <t>Materijali, objavljeni i informacije za građane, lako dostupni</t>
  </si>
  <si>
    <t>Ažurirane veb stranice sa osnovnim informacijama za građane; veb stranice sadrže predloške dokumenata</t>
  </si>
  <si>
    <t>Sprovesti program obuke za sudske prevodioce / tumače o pravnim konceptima i Etičkom kodeksu prevodilaca / tumača kako bi se povećao kvalitet usluga prevođenja / tumačenja.</t>
  </si>
  <si>
    <t>Izveden program obuke za sudske prevodioce / tumače;</t>
  </si>
  <si>
    <t>Sprovesti obuku za prevodioce / tumače sudova o pravnim konceptima i Etičkom kodeksu prevodilaca / tumača.</t>
  </si>
  <si>
    <t>Osnovati Odeljenje za slovenske jezike na Filološkom fakultetu Univerziteta u Prištini kako bi se obezbedili kvalifikovani dvojezični prevodioci / tumači.</t>
  </si>
  <si>
    <t>Filološki fakultet, Poverenik za jezik</t>
  </si>
  <si>
    <t>Katedra za slovenske jezike na Filološkom fakultetu, osnovana i deluje.</t>
  </si>
  <si>
    <t>Usvojiti poseban zakon o sudskim troškovima i taksama kako bi se povećala transparentnost u pogledu troškova pravde.</t>
  </si>
  <si>
    <t>Zakon o sudskim troškovima i naknadama, usvojen.</t>
  </si>
  <si>
    <t>Ažurirati portale institucija kako bi se pružile jasne i transparentne informacije o vrstama alternativnih mogućnosti rešavanja sporova, kada su prikladne, njihovim troškovima i trajanju.</t>
  </si>
  <si>
    <t>Ažurirana veb stranica sa osnovnim informacijama za građane</t>
  </si>
  <si>
    <t>Potpisati Memorandum o razumevanju između različitih pružalaca pravne pomoći i drugih sektora kao što su zdravstvo, socijalne službe, centri za zapošljavanje i drugi, kako bi se uspostavila mreža saradnje u pružanju pravne pomoći, saveta i informacija o mogućnostima rešavanja sporova i stvaranju mreža za upućivanje.</t>
  </si>
  <si>
    <t>MP, SSK, TSK, AKK, Kosovska komora posrednika, drugi sektori</t>
  </si>
  <si>
    <t>Memorandum o razumevanju, zaključen;
mreža saradnje između različitih pravnih službi i pravosuđa, operativna.</t>
  </si>
  <si>
    <t>Izraditi strategiju posredovanja u skladu sa CEPEJ-ovim smernicama o posredovanju advokata, kako bi se povećala uloga pravnika u promociji posredovanja</t>
  </si>
  <si>
    <t xml:space="preserve">AKK </t>
  </si>
  <si>
    <t>Uvojena strategija o posredovanju</t>
  </si>
  <si>
    <t>Promovisati posredovanje od strane advokata, u skladu sa Strategijom, kroz sastanke sa predstavnicima sudova, službi za posredovanje, Komore posrednika; koordinisana komunikacija između AKK i sudova u vezi sa informacijama o medijaciji; standardne spremne informacije za stranke u vezi sa klauzulama o posredovanju, model sporazuma o posredovanju između stranaka i posrednika.</t>
  </si>
  <si>
    <t>Izmeniti Etički kodeks pravnika kako bi se uključila obaveza da se advokatima preporuči da razmotre alternativne alate za rešavanje sporova, uključujući posredovanje, pre upućivanja strana sudu, te stranama pruže relevantne informacije i savete.</t>
  </si>
  <si>
    <t>Izmenjeni Kodeks ponašanja za advokate, odobren.</t>
  </si>
  <si>
    <t>AKK promoviše amandmane na Etički kodeks pravnika, kako bi promovisala upotrebu posredovanja putem klauzula o posredovanju u ugovoru i savetima stranama</t>
  </si>
  <si>
    <t>Povećao se broj ugovora koje su sastavili advokati koji predviđaju klauzule o posredovanju u ugovoru; pravnici savetuju strane o mogućnosti posredovanja u njihovim sporovima.</t>
  </si>
  <si>
    <t>Sprovesti individualnu i zajedničku obuku za advokate o veštinama rešavanja sporova (posebno posredovanju) kako bi se povećale veštine advokata na polju posredovanja.</t>
  </si>
  <si>
    <t>Odobriti odluku o kriterijumima i postupcima za raspodelu dodatnih sredstava za skloništa za žrtve rodno zasnovanog nasilja.</t>
  </si>
  <si>
    <t>MP, Vlada RK</t>
  </si>
  <si>
    <t>Usvojena odluka</t>
  </si>
  <si>
    <t>ARR</t>
  </si>
  <si>
    <t>SOP ažurirani, usklađeni i odobreni.</t>
  </si>
  <si>
    <t>KDU, KP, TSK, SSK, AKK</t>
  </si>
  <si>
    <t>Nacrt specijalizovanih programa obuke za sudije i tužioce u vezi sa rodnom prirodom nasilja nad ženama, uključujući porodično nasilje, i primeni kosovskih smernica o kažnjavanju.</t>
  </si>
  <si>
    <t>Izrađen specijalizovani program obuke.</t>
  </si>
  <si>
    <t>Sprovesti specijalizovane programe obuke za sudije i tužioce vezane za rodnu prirodu nasilja nad ženama, uključujući porodično nasilje, i sprovođenje Kosovskih smernica o kažnjavanju.</t>
  </si>
  <si>
    <t>Nacionalni koordinator za nasilje u porodici</t>
  </si>
  <si>
    <t>Izrađen sistematski program obuke.</t>
  </si>
  <si>
    <t>Sprovesti specijalizovane sistematične programe obuke za osoblje relevantnih institucija koje imaju nadležnosti za borbu protiv rodno zasnovanog nasilja.</t>
  </si>
  <si>
    <t>Skupština Kosova, MP, MUP, SSK, TSK</t>
  </si>
  <si>
    <t>Uspostaviti i funkcionalizovati mehanizam koordinacije između IO-a i drugih nesudskih, administrativnih i tela za jednakost, kako bi se poboljšala međuinstitucionalna koordinacija radi bolje zaštite ljudskih prava i pružanje najboljih pravnih usluga građanima.</t>
  </si>
  <si>
    <t>OI, arr, druga nesudska, upravna i druga tela za jednakost.</t>
  </si>
  <si>
    <t>Ukupni budžet za specifični cilj III.1:</t>
  </si>
  <si>
    <t>Strateški cilj 3: Poboljšanje usluga slobodnih profesija</t>
  </si>
  <si>
    <t>Referenca (dokument)</t>
  </si>
  <si>
    <t>Odobravanje podzakonskih akata o naknadama medijacije</t>
  </si>
  <si>
    <t>Podzakonski akt o naknadama za medijatore, usvojen</t>
  </si>
  <si>
    <t>Odobravanje podzakonskih akata za samopokretanje postupka medijacije</t>
  </si>
  <si>
    <t>Odobren podzakonski akt o samopokretanju postupka medijacije</t>
  </si>
  <si>
    <t>Opremite Komoru medijatora potrebnim alatima (uključujući infrastrukturu) kako bi ona postala operativna.</t>
  </si>
  <si>
    <t>Kancelarija, osoblje i sva prateća infrastruktura Komore medijatora, završena i operativna</t>
  </si>
  <si>
    <t>Uspostaviti i funkcionalizovati koordinativni, primenljivi i fleksibilni mehanizam između relevantnih državnih organa kako bi kancelarije za medijaciju u sudovima i tužilaštvo bile operativne.</t>
  </si>
  <si>
    <t>MP, SSK, TSK, KCN</t>
  </si>
  <si>
    <t>Preduzimanje aktivnosti na podizanju svesti o ulozi medijacije među profesionalcima i širom javnošću kako bi se povećala upotreba medijacije.</t>
  </si>
  <si>
    <t>1, svake godine realizovana je 1 video produkcija i njeno emitiranje na televizijskim kanalima, kao i bilbordi i oglasi na portalima, MP veb stranici i društvenim mrežama.</t>
  </si>
  <si>
    <t>Uspostaviti koordinacionu grupu između MP i MTI za analizu zakonodavstva u oblasti stečaja.</t>
  </si>
  <si>
    <t>MP, MTI</t>
  </si>
  <si>
    <t>Koncept dokument o stečaju, odobren</t>
  </si>
  <si>
    <t>Izmenjeni zakon o stečaju, usvojen</t>
  </si>
  <si>
    <t>Odobriti novi Statut Komore stečajnih upravnika, zasnovan na izmenama i dopunama Zakona o stečaju.</t>
  </si>
  <si>
    <t>KSU</t>
  </si>
  <si>
    <t>Odobren novi statut stečajnih upravnika</t>
  </si>
  <si>
    <t>Opremite Komoru stečajnih upravnika neophodnim alatima (uključujući infrastrukturu) kako bi ona postala operativna.</t>
  </si>
  <si>
    <t>Kancelarija zajedno sa kompletnom pratećom infrastrukturom Komore stečajnih upravnika, kompletna i operativna.</t>
  </si>
  <si>
    <t>Pripremiti i provoditi redovne aktivnosti za podizanje svesti o stečajnim postupcima i ulozi stečajnih upravnika u tim postupcima, unutar pravosudnog sistema i za javnost.</t>
  </si>
  <si>
    <t>MP, SSK, KKSU, Privredna komora</t>
  </si>
  <si>
    <t>Svake godine realizovana je 1 video produkcija i njeno emitovanje na TV kanalima, kao i bilbordi i oglasi na portalima, MP veb stranici i društvenim mrežama.</t>
  </si>
  <si>
    <t>Uspostaviti i sprovesti odgovarajući i jedinstveni sistem prikupljanja podataka za rad izvršnog sistema, kako bi se stvorila bolja i jasnija slika o radu sistema i registrovanim opštim trendovima, omogućavajući bolje informisano donošenje odluka.</t>
  </si>
  <si>
    <t>MP, KCPEA, SSK</t>
  </si>
  <si>
    <t>Jedinstveni sistem prikupljanja podataka za rad izvršnog sistema, uspostavljen i primenljiv.</t>
  </si>
  <si>
    <t>Odluka o zapošljavanju 20 dodatnih privatnih izvršitelja radi bolje geografske distribucije izvršnih usluga.</t>
  </si>
  <si>
    <t>20 novoprimljenih privatnih izvršitelja.</t>
  </si>
  <si>
    <t>Odluka o zapošljavanju 10 dodatnih privatnih izvršitelja radi bolje geografske distribucije izvršnih usluga.</t>
  </si>
  <si>
    <t>10 novoprimljenih privatnih izvršitelja.</t>
  </si>
  <si>
    <t>Mera politike: Poboljšanje kvaliteta pružanja usluga za sve slobodne pravne profesije</t>
  </si>
  <si>
    <t>Izvršite sveobuhvatnu analizu potreba za obukom, uzimajući u obzir slične prethodne procene u pogledu pravnih, administrativnih i tehničkih veština slobodnih zanimanja.</t>
  </si>
  <si>
    <t>MP, KCPEA, KCN, Komora medijatora, KSU</t>
  </si>
  <si>
    <t>Spisak potreba za obukom, odobren</t>
  </si>
  <si>
    <t>Napraviti početni, kontinuirani i specijalizirani program obuke za medijatore, kako bi se povećao nivo znanja i veština i kvalitet pružanja usluga.</t>
  </si>
  <si>
    <t xml:space="preserve">MP, Komora medijatora, </t>
  </si>
  <si>
    <t>Odobreni početni, kontinuirani i specijalizovani programi obuke.</t>
  </si>
  <si>
    <t>Organizovati početne, kontinuirane i specijalizirane obuke za medijatore, na osnovu odobrenih nastavnih planova i programa</t>
  </si>
  <si>
    <t>Napraviti početne, kontinuirane i specijalizovane programe obuke za stečajne upravnike, kako bi se povećao nivo znanja i veština i kvalitet pružanja usluga.</t>
  </si>
  <si>
    <t xml:space="preserve">MP, KKSU </t>
  </si>
  <si>
    <t>Organizovati početne, kontinuirane i specijalizovane obuke za stečajne upravnike, na osnovu odobrenih nastavnih planova i programa</t>
  </si>
  <si>
    <t>Napraviti početne, kontinuirane i specijalizovane programe obuke za notare u skladu sa prihvaćenim standardima i najboljom praksom, kako bi se povećao nivo kvaliteta usluga za građane i preduzeća.</t>
  </si>
  <si>
    <t>MP, KCN</t>
  </si>
  <si>
    <t>Odobreni novi početni, kontinuirani i specijalizovani programi obuke.</t>
  </si>
  <si>
    <t>Organizovati početne, kontinuirane i specijalizovane obuke za notare, na osnovu novo odobrenih nastavnih planova i programa.</t>
  </si>
  <si>
    <t>Napraviti nove početne, kontinuirane i specijalizovane programe obuke za privatne izvršitelje u skladu sa prihvaćenim standardima i najboljom praksom, kako bi se povećao nivo kvaliteta usluga za građane i preduzeća.</t>
  </si>
  <si>
    <t>MP, CPEA</t>
  </si>
  <si>
    <t>Organizovati početnu, kontinuiranu i specijalizovanu obuku za privatne izvršitelje na osnovu novo odobrenih nastavnih planova i programa</t>
  </si>
  <si>
    <t>Snažni kapaciteti odgovarajućih komora slobodnih zanimanja u vezi sa pružanjem obuke (obavezna početna obuka i kontinuirana obuka) u cilju povećanja nivoa kvaliteta usluga za građane i preduzeća.</t>
  </si>
  <si>
    <t xml:space="preserve">MP, KCN, CPEA, KKSU, Komora medijatora </t>
  </si>
  <si>
    <t>4 obuke za obučene trenere, po 1 za svako slobodno zanimanje: notari, privatni izvršitelji, stečajni upravnici i posrednici.</t>
  </si>
  <si>
    <t>Zakonom o stečaju predviđa se obaveza pohađanja kontinuirane godišnje obuke za stečajne upravnike u cilju povećanja znanja i veština, kvaliteta pruženih usluga i povećanja poverenja javnosti u usluge koje pružaju slobodne profesije.</t>
  </si>
  <si>
    <t xml:space="preserve">MP, MTI </t>
  </si>
  <si>
    <t>Usvojene izmene i dopune Zakona o stečaju koje pružaju kontinuiranu obuku za stečajne upravnike.</t>
  </si>
  <si>
    <t>Odobriti interni akt KKSU-a koji reguliše kontinuiranu obuku za stečajne administratore.</t>
  </si>
  <si>
    <t xml:space="preserve">KKSU </t>
  </si>
  <si>
    <t>Odobren akt KKSU o kontinuiranoj obuci stečajnih upravnika.</t>
  </si>
  <si>
    <t>Uspostaviti program stručnog usavršavanja za osoblje notara, kako bi se povećao kvalitet usluga koje se pružaju građanima i preduzećima.</t>
  </si>
  <si>
    <t>Odobren program stručnog usavršavanja za osoblje notara.</t>
  </si>
  <si>
    <t>Organizovati obuke za osoblje notara, na osnovu odobrenog programa obuke</t>
  </si>
  <si>
    <t>Uspostaviti program stručnog usavršavanja za zaposlene u privatnim izvršnim organima, kako bi se povećao kvalitet usluga koje se pružaju građanima i preduzećima.</t>
  </si>
  <si>
    <t>MP, KCN, CPEA</t>
  </si>
  <si>
    <t>Odobren program stručne obuke za zaposlene kod privatnih izvršitelja.</t>
  </si>
  <si>
    <t>Organizovati obuke za zaposlene u privatnim izvršnim organima, na osnovu odobrenog programa obuke.</t>
  </si>
  <si>
    <t>Potpisati Memorandum o razumevanju sa Akademijom pravde za uspostavljanje mehanizama za pružanje zajedničke obuke za slobodne profesije sa sudijama, tužiocima, pomoćnim osobljem iz sudova i tužilaštava, u cilju zajedničke poboljšane međuinstitucionalne koordinacije i saradnje između poslanika, Suda i odgovarajuće komore.</t>
  </si>
  <si>
    <t xml:space="preserve">MP, SSK, TSK, Komora slobodnih profesija, AP </t>
  </si>
  <si>
    <t>Memorandum o razumevanju, potpisan.</t>
  </si>
  <si>
    <t>Uspostaviti nastavni plan i program Akademije pravde za zajedničku obuku sudija, tužilaca i slobodnih profesija</t>
  </si>
  <si>
    <t xml:space="preserve">  Odobren AP nastavni plan i program za zajedničku obuku.</t>
  </si>
  <si>
    <t>Revidirati Etički kodeks notara kako bi se razmotrile najnovije izmene i dopune Zakona o notarima</t>
  </si>
  <si>
    <t>Usvojen novi etički kodeks notara</t>
  </si>
  <si>
    <t>Nacrt etičkog kodeksa stečajnih upravnika</t>
  </si>
  <si>
    <t>MP, KKSU</t>
  </si>
  <si>
    <t>Etički kodeks stečajnih upravnika, odobren.</t>
  </si>
  <si>
    <t>Revidirati statut CPEA kako bi se bolje razjasnila uloga tela CPEA i hijerarhija internih normativnih akata CPEA.</t>
  </si>
  <si>
    <t>Revidirani statut CPEA-a, odobren.</t>
  </si>
  <si>
    <t>Revidirati nacrt etičkog kodeksa PEA kroz blisku koordinaciju između CPEA i MP kako bi se bolje razvila osnovna etička pravila i ponašanje privatnih izvršitelja.</t>
  </si>
  <si>
    <t>Odobren novi etički kodeks privatnih izvršitelja.</t>
  </si>
  <si>
    <t>Izvršiti analizu odgovarajućih nadležnosti Odeljenja za administrativni nadzor zakonitosti delovanja slobodnih profesija i Odeljenja za slobodne profesije (uključujući dva postojeća odeljenja) pri MP</t>
  </si>
  <si>
    <t>Sprovedena analiza odgovarajućih kompetencija.</t>
  </si>
  <si>
    <t>Preduzeti mere za usklađivanje odgovarajućih nadležnosti Odeljenja za upravni nadzor zakonitosti aktivnosti FP i Odeljenja FP.</t>
  </si>
  <si>
    <t xml:space="preserve">MP </t>
  </si>
  <si>
    <t>Odobrene mere za usklađivanje rada</t>
  </si>
  <si>
    <t>Uspostaviti detaljne smernice za rad, praćenje i kontrolu notara, posrednika i stečajnih upravnika, kako bi se bolje nadzirale i kontrolisale slobodne profesije.</t>
  </si>
  <si>
    <t>MP, KNC, Komora posrednika, KPCEA</t>
  </si>
  <si>
    <t>Odobrene smernice o obavljanju, praćenju i kontroli slobodnih profesija.</t>
  </si>
  <si>
    <t>Uspostaviti i funkcionalizovati Stručnu komisiju za procenu izvršenja kako bi se pružila prilika za nezavisnu reviziju sistema izvršenja, što omogućava povećanu odgovornost i doprinosi utvrđivanju načina za njegovo dalje poboljšanje.</t>
  </si>
  <si>
    <t>Osnovana i operativna profesionalna komisija.</t>
  </si>
  <si>
    <t>Uspostaviti program obuke za MP i odgovarajuće komore za sprovođenje smernica za praćenje i kontrolu za slobodne profesije.</t>
  </si>
  <si>
    <t>MP, KCN, CPEA, KCBA, Komora posrednika</t>
  </si>
  <si>
    <t>Usvojen program obuke</t>
  </si>
  <si>
    <t>Organizovati obuku za MP i odgovarajuće komore za sprovođenje smernica za praćenje i kontrolu za slobodne profesije.</t>
  </si>
  <si>
    <t>Kreirati standarde, uključujući standardne rokove, tokom kojih izvršitelji trebaju preduzeti mere prema završetku izvršnog predmeta.</t>
  </si>
  <si>
    <t>Usvojeni osnovani standardi</t>
  </si>
  <si>
    <t>Odobriti podzakonske akte o kontroli i nadzoru stečajnih upravnika nakon izmene i dopune Zakona o stečaju i uspostavljanja Komore stečajnih upravnika</t>
  </si>
  <si>
    <t>MP, KCBA</t>
  </si>
  <si>
    <t xml:space="preserve"> Usvojen podzakonski akt</t>
  </si>
  <si>
    <t>Stvoriti i sprovesti održivi mehanizam za blisku koordinaciju između MP-a i odgovarajućih komora FLP-a.</t>
  </si>
  <si>
    <t>Operativni i fleksibilni mehanizam komunikacije.</t>
  </si>
  <si>
    <t>Stvoriti održiv, funkcionalan i fleksibilan mehanizam komunikacije između slobodnih profesija, s jedne strane, i SSK-a i TSK-a, s druge strane, za bolju međuinstitucionalnu i međuprofesionalnu saradnju između slobodnih profesija i drugih aktera pravde.</t>
  </si>
  <si>
    <t>MP, KCN, CPEA, KCBA, Komora posrednika, SSK, TSK</t>
  </si>
  <si>
    <t>Uspostavljen operativni i fleksibilni mehanizam komunikacije.</t>
  </si>
  <si>
    <t>Pripremiti nastavni plan i program Akademije pravde za obuku sudija i tužilaca o ulozi svake pravne profesije, kako bi svaki akter na polju pravde bolje razumeo specifične potrebe svake slobodne profesije.</t>
  </si>
  <si>
    <t>SSK,TSK,AP</t>
  </si>
  <si>
    <t>Usvojen plan i program obuke</t>
  </si>
  <si>
    <t>Organizovati obuku za sudije i tužioce o ulozi svake pravne profesije, kako bi svaki akter u polju pravde bolje razumeo specifične potrebe svake slobodne profesije.</t>
  </si>
  <si>
    <t>x održana obuka za sudije i tužioce</t>
  </si>
  <si>
    <t>Uključivanje predstavnika slobodnih profesija u radne grupe kada se zakoni i politike koji direktno i indirektno utiču na njihov rad izrađuju ili raspravljaju na nivou kreiranja politika.</t>
  </si>
  <si>
    <t>Slobodne profesije učestvuju u svim relevantnim političkim i pravnim aktima koji su izrađeni.</t>
  </si>
  <si>
    <t>Odobriti izmene ili potpisati Memorandume o razumevanju kako bi se osigurao pristup privatnim i javnim notarima javnim registrima kako bi se poboljšao kvalitet usluga koje pružaju izvršitelji građanima i preduzećima.</t>
  </si>
  <si>
    <t>MP, CPEA, CNK, MUP / Katastarska agencija, MTI / Registar zaloga</t>
  </si>
  <si>
    <t>Izvršitelji i notari imaju pristup javnim registrima</t>
  </si>
  <si>
    <t xml:space="preserve">MP, SSK </t>
  </si>
  <si>
    <t>SSK će pružiti jasna obrazloženja za svaku odluku u vezi sa napredovanjem sudija  na osnovu ocene učinka</t>
  </si>
  <si>
    <t>TSK će pružiti jasna obrazloženja za svaku odluku u vezi sa napredovanjem sudija i tužilaca na osnovu ocene učinka</t>
  </si>
  <si>
    <t>Jačanje mehanizma za analizu ocene rada radi identifikovanja specifičnih potreba za obukom sudija</t>
  </si>
  <si>
    <t>SSK,  AP</t>
  </si>
  <si>
    <t>Jačanje mehanizma za analizu ocene rada radi identifikovanja specifičnih potreba za obukom tužilaca</t>
  </si>
  <si>
    <t>TSK,  AP</t>
  </si>
  <si>
    <t>Izrada programa obuke za članove odbora za ocenu učinka</t>
  </si>
  <si>
    <t>AP,SSK,TSK</t>
  </si>
  <si>
    <t>Organizovanje programa obuke za članove odbora za ocenu učinka</t>
  </si>
  <si>
    <t>Objavljivanje detaljnih izveštaja o procesu zapošljavanja, koji sadrže detaljne informacije o celom procesu zapošljavanja i njegovom napretku, u skladu sa zakonom</t>
  </si>
  <si>
    <t>Redovni izveštaji tužilaštava dostavljaju se na vreme; Javnost ima pristup informacijama o procesima zapošljavanja, uključujući slobodna radna mesta, listu kandidata i rezultate zapošljavanja</t>
  </si>
  <si>
    <t>Priprema i objavljivanje tromesečnih izveštaja svih predsednika sudova i godišnjih izveštaja SSK-a koji takođe sadrže informacije o disciplinskim postupcima protiv sudija</t>
  </si>
  <si>
    <t>SSK, predsednici suda</t>
  </si>
  <si>
    <t>Tromesečni izveštaji sudova dostavljaju se na vreme i javni su; Godišnji izveštaji sadrže rezimirane, ali jasne informacije o disciplinskim postupcima koji se vode protiv sudija i tužilaca</t>
  </si>
  <si>
    <t>Priprema i objavljivanje tromesečnih izveštaja svih glavnih tužilaca i godišnjih izveštaja TSK-a, koji takođe sadrže informacije o disciplinskim postupcima protiv tužilaca</t>
  </si>
  <si>
    <t xml:space="preserve">Skupština, </t>
  </si>
  <si>
    <t>Pravni kriterijumi za transfer i napredovanje tužilaca u potpunosti se poštuju</t>
  </si>
  <si>
    <t>SSK pažljivo nadgleda spoljne angažmane sudija kao i nadoknadu kako bi osigurao sprovođenje zakonskog kriterijuma da prihod sudija od spoljnih angažmana ne prelazi 25% njihovih osnovnih plata</t>
  </si>
  <si>
    <t>TSK pažljivo nadgleda spoljne angažmane tužilaca kao i nadoknadu kako bi osigurao sprovođenje zakonskog kriterijuma da prihod tužilaca od spoljnih angažmana ne prelazi 25% njihovih osnovnih plata</t>
  </si>
  <si>
    <t>TSK, glavni tužioci</t>
  </si>
  <si>
    <t>SSK sprovodi sistematski i nezavisni pregled radne prakse sudova na različitim nivoima kako bi identifikovao vrste rizika koji utiču na odgovornost, uzimajući u obzir različiti kontekst u kojem sudovi rade i varijacije potencijalnih izazova zbog nivoa sudova i njihove lokacije</t>
  </si>
  <si>
    <t>TSK sprovodi sistematski i nezavisni pregled radne prakse tužilaštava na različitim nivoima kako bi identifikovao vrste rizika koji utiču na odgovornost, uzimajući u obzir različiti kontekst u kojem tužilaštva rade i varijacije potencijalnih izazova zbog nivoa tužilaštava i njihove lokacije</t>
  </si>
  <si>
    <t xml:space="preserve">SSK  će voditi medijske i informativne kampanje za podizanje svesti javnosti o novom pravnom sistemu disciplinske odgovornosti sudija </t>
  </si>
  <si>
    <t>TSK će voditi medijske i informativne kampanje za podizanje svesti javnosti o novom pravnom sistemu disciplinske odgovornosti tužilaca</t>
  </si>
  <si>
    <t>SSK će proceniti efikasnost novog sistema odgovornosti sudija nakon trogodišnjeg perioda sprovođenja i po potrebi predložiti korektivne mere relevantnim vlastima</t>
  </si>
  <si>
    <t>TSK će proceniti efikasnost novog sistema odgovornosti tužilaca nakon trogodišnjeg perioda sprovođenja i po potrebi predložiti korektivne mere relevantnim vlastima</t>
  </si>
  <si>
    <t>SSK će usvojiti smernice i postupke za postupanje po zahtevima u vezi sa pristupom javnim dokumentima, uključujući sudske odluke i optužnice</t>
  </si>
  <si>
    <t>Postupci za javni pristup sudskim odlukama, optužnicama i drugim dokumentima su jasni i javno dostupni</t>
  </si>
  <si>
    <t>TSK će usvojiti smernice i postupke za postupanje po zahtevima u vezi sa pristupom javnim dokumentima, uključujući sudske odluke i optužnice</t>
  </si>
  <si>
    <t>TSK će proceniti svoje interne kapacitete za rukovanje zahtevima za pristup javnim dokumentima u skladu sa relevantnim zakonodavstvom o pristupu javnim dokumentima i zaštiti podataka</t>
  </si>
  <si>
    <t>SSK osigurava prenos  redovnih sastanaka uživo</t>
  </si>
  <si>
    <t>Sastanci se uživo prenose na veb stranicama SSK-a</t>
  </si>
  <si>
    <t>TSK osigurava prenos  redovnih sastanaka uživo</t>
  </si>
  <si>
    <t>Državni tužilac pruža pravovremeni pristup zainteresovanim stranama u vezi sa odlukama o prekidu gonjenja visokih profila u predmetima visokog profila, u skladu sa važećim zakonom</t>
  </si>
  <si>
    <t>Državno tužilaštvo</t>
  </si>
  <si>
    <t>Odluke o njihovom uklanjanju iz krivičnog gonjenja objavljuju se stranama blagovremeno</t>
  </si>
  <si>
    <t>TSK će izraditi i odobriti smernice za tužilaštva i pojedinačno prisustvo tužilaca na platformama društvenih medija, kako bi se pružile smernice o tome kako tužilaštva mogu biti prisutna na platformama društvenih medija (vrsta informacija koje se mogu javno podeliti) i javno prihvatljivo internet ponašanje tužilaca</t>
  </si>
  <si>
    <t>Akademija pravde će ažurirati programe etičke obuke za sudije i tužioce i redovno će ih pružati, fokusirajući se na zajedničku obuku</t>
  </si>
  <si>
    <t>Sprovođenje analize i procene kapaciteta i efikasnosti Osnovnog suda u Prištini, uključujući obim predmeta, zaostale predmeta, što takođe omogućava pravičnu raspodelu broja predmeta sudijama Osnovnog suda u Prištini.</t>
  </si>
  <si>
    <t>Ogranak je osnovan i operacionalizovan</t>
  </si>
  <si>
    <t>Poboljšanje obrazaca dokumenata godišnjeg plana rada za sva tužilaštva i osiguravanje transparentnosti</t>
  </si>
  <si>
    <t>Državno tužiilaštvo</t>
  </si>
  <si>
    <t>Odobravaju se novi i koherentni obrasci radnih planova</t>
  </si>
  <si>
    <t>SSK, TSK, predsednici sudova, sudije, TSK, glavni tužioci i tužioci</t>
  </si>
  <si>
    <t>2021- 2023</t>
  </si>
  <si>
    <t xml:space="preserve">SSK, predsednici suda </t>
  </si>
  <si>
    <t>AP,SSK</t>
  </si>
  <si>
    <t>AP,TSK</t>
  </si>
  <si>
    <t>Promocija zahteva nesudskog osoblja za članstvo u SSK.</t>
  </si>
  <si>
    <t>Najmanje jedan okrugli sto kome svake godine prisustvuju članovi KAK-a, Pravnog fakulteta i OCD-ova..</t>
  </si>
  <si>
    <t>Promocija prijava nesudskog osoblja za pridruživanje TSK-u.</t>
  </si>
  <si>
    <t>Najmanje 1 diskusija okruglog stola vođena tokom 2021. godine sa KAK-om, pravnim fakultetom i civilnim društvom.</t>
  </si>
  <si>
    <t>Izmeniti podzakonski akt radi unapređenja postupka održavanja poverljivosti svih delova ispita za izbor novih tužilaca.</t>
  </si>
  <si>
    <t>Unapređenje sigurne baze podataka sa pitanjima za kvalifikacioni test i pismeni test sa automatskim odabirom pitanja za izbor novih tužilaca.</t>
  </si>
  <si>
    <t>Sigurna baza podataka sa pitanjima je funkcionalna</t>
  </si>
  <si>
    <t>Unaprediti strukturisanu metodologiju za ocenu pismenog testa koja uključuje upotrebu modela odgovora podržanih matricom rezultata.</t>
  </si>
  <si>
    <t>Nova metodologija je funkcionalna</t>
  </si>
  <si>
    <t>Savet poziva međunarodne partnere i OCD da nadgledaju sve faze procesa zapošljavanja.</t>
  </si>
  <si>
    <t>Unapređenje obrazaca za komisiju za regrutaciju za ocenu kandidata, s posebnim naglaskom na intervjue</t>
  </si>
  <si>
    <t>Ažurirani obrasci</t>
  </si>
  <si>
    <t>Specijalizovane obuke za članove odbora</t>
  </si>
  <si>
    <t>Sprovedene obuke</t>
  </si>
  <si>
    <t>WJP faktor 8: Krivično pravosuđe</t>
  </si>
  <si>
    <t>Specifični cilj: Procena borbe protiv organizovanog kriminala i korupcije na visokom nivou</t>
  </si>
  <si>
    <t>WJP Faktor 8: Krivično pravosuđe, potpokazatelj 8.1. Sistem krivične istrage je efikasan</t>
  </si>
  <si>
    <t>WJP Faktor 8, potpokazatelj 8.2: Sistem krivičnog pravosuđa pravovremeno je tačan i efikasan;</t>
  </si>
  <si>
    <t>WJP Faktor 8, potpokazaztelj 8.5: Krivičnopravni sistem je bez korupcije</t>
  </si>
  <si>
    <t>0.35</t>
  </si>
  <si>
    <t>Omogućavanje interakcije višeagencijskih računarskih sistema radi olakšavanja krivičnog gonjenja</t>
  </si>
  <si>
    <t>Završena interakcija računarskih sistema</t>
  </si>
  <si>
    <t>Izmeniti Zakon o STRK-u da se pranje novca ukloni iz isključivih nadležnosti STRK-a tako da fokus STRK ostane na slučajevima pranja novca veće vrednosti</t>
  </si>
  <si>
    <t>Specifični cilj 7. Povećati profesionalnost u borbi protiv organizovanog kriminala, korupcije na visokom nivou i pranja novca</t>
  </si>
  <si>
    <t>WJP Faktor 8, potpokazatelj 8.4: Krivičnopravni sistem je nepristrasan;</t>
  </si>
  <si>
    <t>WJP Faktor 8, potpokazatelj 8.5: Krivičnopravni sistem je bez korupcije</t>
  </si>
  <si>
    <t>WJP Faktor 8, potpokazatelj 8.6: Krivično pravosuđe nema neprimeren vladin uticaj.</t>
  </si>
  <si>
    <t>Izmenjen i dopunjen zakon o TSK-u i sastav saveta</t>
  </si>
  <si>
    <t>Strateški cilj 2: [naziv]Jačanje sistema za izvršenje krivičnih sankcija</t>
  </si>
  <si>
    <t>WJP Faktor 8, potpokazetelj 8.3: Korektivni sistem je efikasan u smanjenju kriminalnog ponašanja</t>
  </si>
  <si>
    <t>WJP Faktor 8, potpokazatelj 8.7.5 .: Prava zatvorenika</t>
  </si>
  <si>
    <t>Analiza završena i preporuke odobrene</t>
  </si>
  <si>
    <t>PSK sastavlja izveštaje o prisustvu za sudove</t>
  </si>
  <si>
    <t>Izrađeni izveštaji</t>
  </si>
  <si>
    <t>PSK izrađuje izveštaj o izricanju kazni</t>
  </si>
  <si>
    <t>Identifikacija osnovnih programa rehabilitacije koje će pružiti popravni centri u saradnji sa PSK-om</t>
  </si>
  <si>
    <t>Razvoj programa za osoblje KPS-a usredsređenih na zloupotrebu bihejvioralnih i psihotropnih supstanci</t>
  </si>
  <si>
    <t>Izrada Zakona o KPS</t>
  </si>
  <si>
    <t>Usvojena uredba</t>
  </si>
  <si>
    <t>Izrada zakona PSK</t>
  </si>
  <si>
    <t>Usovjen zakon</t>
  </si>
  <si>
    <t>Izrada Uredbe o strukturi i organizaciji PSK-a, radi regulisanja autoriteta za donošenje odluka u skladu sa položajima osoblja PSK-a</t>
  </si>
  <si>
    <t>Izrada uredbe o strukturi i organizaciji KPS-a, radi regulisanja autoriteta koji donosi odluke u skladu sa položajima osoblja KPS</t>
  </si>
  <si>
    <t>Izrada zakona o izvršenju krivičnih sankcija kojim je regulisano izvršenje zatvora i pritvora kao i polu-slobode</t>
  </si>
  <si>
    <t>Izmeniti Krivični zakonik kako bi se zatražio pristanak osumnjičenog za alternativnu meru u radu za opšte dobro</t>
  </si>
  <si>
    <t>Dopunjavanje i unapređivanje smernica Vrhovnog suda kako bi se osigurala jedinstvena i sprovođenje politika izricanja kazni sudova</t>
  </si>
  <si>
    <t>Razviti plan zasnovan na analizi kako povećati broj alternativnih mera i kako razviti sposobnost PSK-a da se bavi budućim izazovima povećanja alternativnih sankcija</t>
  </si>
  <si>
    <t>VS</t>
  </si>
  <si>
    <t>Razviti metod zasnovan na testovima za odlučivanje o zahtevima za određivanje pritvora</t>
  </si>
  <si>
    <t>Metoda je odobrena i sprovedena</t>
  </si>
  <si>
    <t>Objavljivanje popisa s podacima o naknadama osoba koje su nepravedno lišene slobode</t>
  </si>
  <si>
    <t>Objavljena lista</t>
  </si>
  <si>
    <t>Nadležne institucije za izricanje sankcija za prekršaje</t>
  </si>
  <si>
    <t>Usvojeni propisi</t>
  </si>
  <si>
    <t>WJP Faktor 8, Krivično pravosuđe, potpokazatelj 8.5.1. Policijska vojska i tužioci nemaju neprimeren uticaj</t>
  </si>
  <si>
    <t>0.52</t>
  </si>
  <si>
    <t>Zakon izmenjen i uspostavljena Etička komisija</t>
  </si>
  <si>
    <t>Izrada zakona o prijavljivanju imovine koji predviđa zakonsku obavezu prijavljivanja imovine za sve istražitelje, posebno za one koji su uključeni u istrage visokog nivoa / visokog profila</t>
  </si>
  <si>
    <t>Razvijanje smernica za povratne informacije od sudija za poboljšanje istraga uopšte</t>
  </si>
  <si>
    <t>Dosledna primena od strane pravosuđa prikupljanja i razmene povratnih informacija radi poboljšanja istraga uopšte</t>
  </si>
  <si>
    <t xml:space="preserve">Povratne informacije podeljene sa policijom </t>
  </si>
  <si>
    <t>Dosledno sprovođenje od strane tužilaštva prikupljanja i razmene povratnih informacija radi poboljšanja istraga uopšte</t>
  </si>
  <si>
    <t xml:space="preserve">Pokazatelji </t>
  </si>
  <si>
    <t>x (godina)</t>
  </si>
  <si>
    <t>Ažurirati portal "Gjykata ime" sa osnovnim i pojednostavljenim informacijama za javnost, uključujući pravne informacije, predloške dokumenata koji se podnose sudu / i druga uputstva za javnost.</t>
  </si>
  <si>
    <t>Gjykata ime ažurirana</t>
  </si>
  <si>
    <t>Skupština Kosova preduzima sve potrebne proceduralne korake da obezbedi izveštavanje MP, MUP, SSK, TSK Odboru za ljudska prava Skupštine Kosova u vezi sa preporukama Ombudsmana i preduzetim radnjama u skladu sa ovim preporukama, kako bi se povećala odgovornost u vezi sa navodnim kršenjem ljudskih prava.</t>
  </si>
  <si>
    <t>Faktor 6: Sprovođenje propisa, potpokazatelj: 6.5: Vlada ne vrši eksproprijaciju bez zakonitog postupka i odgovarajuće nadoknade</t>
  </si>
  <si>
    <t>Faktor 7: Građanska pravda, potpokazatelj: 7.1.1 Ljudi su svesni dostupnih pravnih lekova</t>
  </si>
  <si>
    <t>Faktor 7: Grašansko pravosuđe, potpokazatelj 7.5.1 Kašnjenja u rešavanju spora</t>
  </si>
  <si>
    <t>Faktor 8: Krivično pravosuđe, potpokazatelj: 8.7 Procedura po zakonu i prava optuženog</t>
  </si>
  <si>
    <t>Razviti analizu obrazaca za zaštitu prava na suđenje u razumnom roku kako bi se utvrdili efikasni pravni lekovi za slučajeve koji uključuju kašnjenje u sudskim postupcima, gde će se analizirati mogućnosti kao što su žalbe Ustavnom sudu, žalbe najvišem sudu, ubrzavanje i kompenzacioni pravni lekovi i specifični pravni lekovi u oblasti krivičnog pravosuđa i zakonska ovlašćenja ombudsmana da pokreće sudske postupke u slučajevima kada su pravni lekovi neefikasni, direktno Ustavnom sudu.</t>
  </si>
  <si>
    <t xml:space="preserve">MP, SSK, TSK </t>
  </si>
  <si>
    <t>MP, AKK</t>
  </si>
  <si>
    <t>Usvojen koncept dokument</t>
  </si>
  <si>
    <t xml:space="preserve">AP, SSK, TSK, </t>
  </si>
  <si>
    <t>Organizovati zajedničke tematske pbuke za slobodna zanimanja sa sudijama, tužiocima, pomoćnim osobljem iz sudova i tužilaštava, kako bi se poboljšala koordinacija i međuinstitucionalna saradnja između MP, AO i odgovarajućih komora.</t>
  </si>
  <si>
    <t>AP, MP, SSK, TSK, Komora slobodnih profesija</t>
  </si>
  <si>
    <t>Bliska koordinacija između MP i Ministarstva finansija (MF) radi utvrđivanja finansijskih podsticaja za osoblje Odeljenja za administrativni nadzor zakonitosti aktivnosti FLP.</t>
  </si>
  <si>
    <t>MP, MF</t>
  </si>
  <si>
    <t>Odobreni konačni podsticaji</t>
  </si>
  <si>
    <t>AP, SSK,TSK</t>
  </si>
  <si>
    <t>Izrada Strategije za komunikaciju s javnošću u skladu sa Zakonom o pristupu javnim dokumentima.</t>
  </si>
  <si>
    <t>MP, Vlada Kosova, SSK, TSK, AP</t>
  </si>
  <si>
    <t>Uspostavljena izmenjena uredba i mehanizam za procenu rizika.</t>
  </si>
  <si>
    <t>Odrediti kontakt osobe za sprovođenje nacionalne politike protiv korupcije.</t>
  </si>
  <si>
    <t>Imenovane kontakt tačke.</t>
  </si>
  <si>
    <t xml:space="preserve">AP                </t>
  </si>
  <si>
    <t>Jačanje tehničkih kapaciteta Posebnog odeljenja pri Osnovnom sudu u Prištini.</t>
  </si>
  <si>
    <t>SSK, AP</t>
  </si>
  <si>
    <t>AP SSK</t>
  </si>
  <si>
    <t>1 kampanja podizanja svesti, 1 televizijska kampanja, 1 brošura objavljena.</t>
  </si>
  <si>
    <t>Preduzete zajedničke aktivnosti.</t>
  </si>
  <si>
    <t>Jačanje saradnje sa organizacijama civilnog društva, medijima i privatnim sektorom u cilju podizanja svesti i efikasnije borbe protiv korupcije.</t>
  </si>
  <si>
    <t>Obuke i pružanje tehničke pomoći privatnom sektoru.</t>
  </si>
  <si>
    <t>2 obuke i / ili okrugla stola koji se sprovode godišnje.</t>
  </si>
  <si>
    <t>Razviti elektronsku platformu za prijavljivanje imovine</t>
  </si>
  <si>
    <t>Funkcionalna elektronska platforma</t>
  </si>
  <si>
    <t>Izmena obrasca za prijavu imovine kako bi se uključile informacije o transakcijama izvršenim u izveštajnom periodu, na osnovu kojih deklarant stiče ili ukida pravo vlasništva, poseda ili korišćenja, uključujući zajedničko vlasništvo, na nepokretnoj ili pokretnoj imovini.</t>
  </si>
  <si>
    <t>Pravila i smernice za prijavljivanje poklona objavljene na veb stranici ABPK-a i distribuirane institucijama.</t>
  </si>
  <si>
    <t xml:space="preserve">ABPK             </t>
  </si>
  <si>
    <t>2022 -           2023</t>
  </si>
  <si>
    <t>Razviti nastavni plan i program obuke, u saradnji sa tužilaštvima i sudovima, u svrhu jedinstvenog tumačenja i primene člana 430 Krivičnog zakonika (Neprijavljivanje ili lažno prijavljivanje imovine, prihoda, poklona, drugih materijalnih koristi ili finansijskih obaveza) i Zakon o prijavi imovine.</t>
  </si>
  <si>
    <t>Održano 2 obuke.</t>
  </si>
  <si>
    <t>WJP Faktor 2, podfaktor 2.3 - Javni službenici u zakonodavnoj vlasti ne koriste javnu funkciju u privatne koristi</t>
  </si>
  <si>
    <t>Usvojen Zakon o izmenama i dopunama Zakona o prijavi imovine.</t>
  </si>
  <si>
    <t>Izmena i dopuna Zakona o prijavi imovine kako bi se definisali postupci u vezi sa prihvatanjem povremenih (neprotokolarnih) poklona od strane visokih javnih zvaničnika, jasni načini njihove kontrole i verifikacije.</t>
  </si>
  <si>
    <t>WJP Faktor 7- Građansko pravosuđe, podfaktor 7.3; Građansko pravosuđe je oslobođeno od korupcije</t>
  </si>
  <si>
    <t>WJP Faktor 7- Građansko pravosuđe, podfaktor 7.4 Građansko pravosuđe ne trpi neprimeren vladin uticaj</t>
  </si>
  <si>
    <t>Faktor WJP 8- Krivično pravosuđe; podfaktor 8.4: Sistem krivičnog pravosuđa je nepristrasan</t>
  </si>
  <si>
    <t>WJP Faktor 2: Odsutnost korupcije, potpokazatelj 2.3 .: Vladin službenik u policiji i vojsci ne koristi javnu službu u privatne svrhe</t>
  </si>
  <si>
    <t>WJP Faktor 1, Ograničenja vladinih ovlašćenja, potpokazatelj: Policija</t>
  </si>
  <si>
    <t>WJP Faktor 7: Građansko pravosuđe, podfaktor: 7.7 ZAK mehanizmi su dostupni, nepristrasni i efikasni</t>
  </si>
  <si>
    <t>Makro pokazatelj strategije vladavine prava</t>
  </si>
  <si>
    <t>WJP  idksvadavne prava: ukupna ocena</t>
  </si>
  <si>
    <t>0.54</t>
  </si>
  <si>
    <t>Izrada propisa za ocenu učinka predsednika sudova i sudija na vodećim funkcijama</t>
  </si>
  <si>
    <t>Uredba usvojena</t>
  </si>
  <si>
    <t>Godišnja procena SSK-a zakonski potrebnog broja sudija (1/3)</t>
  </si>
  <si>
    <t>SSK, Predsednici suda</t>
  </si>
  <si>
    <t>Pravni kriterijumi za transfer i napredovanje sudija se u potpunosti poštuju</t>
  </si>
  <si>
    <t>SSK uspostaviće mehanizam praćenja koji evidentira pritužbe na kršenje disciplinskih pravila, preduzete radnje i napredak tokom faze istrage</t>
  </si>
  <si>
    <t>Izrada smernica za postupke za postupanje sa zahtevima u vezi sa pristupom javnim dokumentima</t>
  </si>
  <si>
    <t>Postupci javnog pristupa relevantnim dokumentima su jasni i javno dostupni</t>
  </si>
  <si>
    <t>SSK će proceniti svoje interne kapacitete za rukovanje zahtevima za pristup javnim dokumentima u skladu sa relevantnim zakonodavstvom o pristupu javnim dokumentima i zaštiti podataka</t>
  </si>
  <si>
    <t>SSK će preduzeti mere preporučene iz procene kako bi se povećao kapacitet za ubrzavanje procesa anonimizacije sudskih odluka, kako bi se objavljivale online</t>
  </si>
  <si>
    <t>Poboljšanje baze podataka objavljene na trenutnom portalu suda kako bi se omogućili čitljivi podaci u OCR sistemu, koji omogućava generisanje informacija na osnovu ključnih reči i prepoznatljivih kriterijuma</t>
  </si>
  <si>
    <t>Izrada godišnjih i trogodišnjih planova koji sadrže potrebe za zapošljavanjem i obukom, te postavljaju rigorozne i transparentne srednjoročne i dugoročne politike u određivanju broja sudija i pomoćnog osoblja suda.</t>
  </si>
  <si>
    <t>Izrada godišnjih i trogodišnjih planova koji sadrže potrebe za zapošljavanjem i obukom, te postavljaju rigorozne i transparentne srednjoročne i dugoročne politike u određivanju broja tužilaca i pomoćnog osoblja tužilaštava.</t>
  </si>
  <si>
    <t>2 obuka održanih u roku od godinu dana</t>
  </si>
  <si>
    <t>Slučajevi se rešavaju u roku od dve godine od njihove registracije na sudskoj instanci, osim u izuzetno složenim slučajevima</t>
  </si>
  <si>
    <t>Sprovođenje preporuke CEPEJ-a za upravljanje vremenom tako da se na sudskoj instanci predmet reši u roku od dve godine od dana podnošenja</t>
  </si>
  <si>
    <t>-</t>
  </si>
  <si>
    <t xml:space="preserve">Plani Strategjik për Burime Njerëzore i miratuar. </t>
  </si>
  <si>
    <t>Izrada strateškog plana za ljudske resurse (HRSP) koji uključuje potrebe za zapošljavanjem i obukom.</t>
  </si>
  <si>
    <t>Odobren Strateški plan za ljudske resurse</t>
  </si>
  <si>
    <t xml:space="preserve">Br. </t>
  </si>
  <si>
    <t>Afati i fundit</t>
  </si>
  <si>
    <t xml:space="preserve">Buxheti </t>
  </si>
  <si>
    <t>Burimi i financimit</t>
  </si>
  <si>
    <t>Institucioni udhëheqës dhe mbështetës</t>
  </si>
  <si>
    <t>2021</t>
  </si>
  <si>
    <t>2022</t>
  </si>
  <si>
    <t>2023</t>
  </si>
  <si>
    <t>Produkti (Output)</t>
  </si>
  <si>
    <t xml:space="preserve">Ukupan budžet za strateški cilj I. </t>
  </si>
  <si>
    <t xml:space="preserve">0.35 </t>
  </si>
  <si>
    <t>Povećavanje broja specijalizovanih finansijskih stručnjaka u STRK i jačanje kriterijuma za njihov izbor</t>
  </si>
  <si>
    <t>Izmena i dopuna Uredbe (08/2016) o imenovanju glavnih tužilaca kako bi se razjasnila metodologija koja će se koristiti za ocenu kandidata za poziciju GT, uključujući obrazloženje za bodovanje kategorija i dodeljivanje bodova za različite kriterijume odabira</t>
  </si>
  <si>
    <t>Izmena i dopuna Zakona o TSK-u tako da se postupak imenovanja zamenika glavnih tužilaca i šefova odeljenja tretira isto kao unapređenje, a uspešni kandidat bira se putem otvorenog, konkurentnog procesa i veština na osnovu zasluga.</t>
  </si>
  <si>
    <t>Automatsko dodeljivanje predmeta na osnovu stručnosti sudije, kada je to moguće</t>
  </si>
  <si>
    <t xml:space="preserve">2 obuka / seminara / studijskih poseta tokom godine. 
</t>
  </si>
  <si>
    <r>
      <t>Mera politike:</t>
    </r>
    <r>
      <rPr>
        <b/>
        <i/>
        <sz val="10"/>
        <rFont val="Arial Narrow"/>
        <family val="2"/>
      </rPr>
      <t xml:space="preserve"> Kosovska akademija pravde odgovara na potrebe sektora pravosuđa</t>
    </r>
  </si>
  <si>
    <t xml:space="preserve">0.60 </t>
  </si>
  <si>
    <t>Izrada višegodišnjeg strateškog plana od strane PSK-a, čija se primena redovno ocenjuje na osnovu odobrenih pokazatelja</t>
  </si>
  <si>
    <t>Izrada godišnjeg akcionog plana za PSK-a na osnovu strateškog plana</t>
  </si>
  <si>
    <t>Izrada izveštaja o dugoročnoj proceni potreba za osobljem PSK-a u cilju obuke osoblja koje koristi uslugu obuke u KAPS-u.</t>
  </si>
  <si>
    <t>Priprema razvojnog plana od strane PSK-a za poboljšanje organizacije rada u regionalnim kancelarijama</t>
  </si>
  <si>
    <t>Stalna obuka osoblja PSK-a o izradi plana za izdržavanje kazne</t>
  </si>
  <si>
    <t>Mera politike: Ojačati veštine strateškog planiranja PSK-a i KPS-a</t>
  </si>
  <si>
    <t xml:space="preserve">Izrada višegodišnjeg strateškog plana od strane KPS-a, koji takođe predviđa reorganizaciju kazneno-popravnih centara, čija se primena redovno ocenjuje na osnovu odobrenih pokazatelja </t>
  </si>
  <si>
    <t>Izrada godišnjeg akcionog plana za KPS-a na osnovu strateškog plana</t>
  </si>
  <si>
    <t>Reorganizacija infrastrukture KPS-a</t>
  </si>
  <si>
    <t>Analiza infrastrukture i trenutnih kapaciteta KPS-a kako bi se osigurala efikasna upotreba svih ljudskih i infrastrukturnih resursa</t>
  </si>
  <si>
    <t>Razvoj KPS i PSK politika za ljudske resurse</t>
  </si>
  <si>
    <t>Razviti dugoročni plan obuke na radnom mestu za sve članove osoblja KPS-a</t>
  </si>
  <si>
    <t>Izrada plana KPS-a za opremu sa tehničkom sigurnosnom opremom za oslobađanje osoblja od rutinskih zadataka</t>
  </si>
  <si>
    <t xml:space="preserve">Izrada dugoročnog razvojnog plana za poboljšanje organizacije rada regionalnih kancelarija KPS-a. </t>
  </si>
  <si>
    <t>KPS, PSK</t>
  </si>
  <si>
    <t>Sertifikacija osoblja KPS-a u osnovnim programima rehabilitacije usmerenim na zadovoljavanje potreba zatvorenika u različitim fazama zatvora (prijem, glavna faza, faza oslobađanja).</t>
  </si>
  <si>
    <t>KPS,PSK</t>
  </si>
  <si>
    <t>Objavljivanje odluka komisije za uslovno otpuštanje KPS-a</t>
  </si>
  <si>
    <t>KPS,MP</t>
  </si>
  <si>
    <t xml:space="preserve"> izradena analiza</t>
  </si>
  <si>
    <t>Promocija vodiča kaznene politike, kako bi se osigurala jedinstvena primena olakšavajućih i otežavajućih faktora prilikom odmeravanja kazne.</t>
  </si>
  <si>
    <t>Vrhovni sud održava promotivne aktivnosti, okrugle stolove i diskusije sa sudijama radi promocije vodiča; Izrečene kazne su u skladu sa smernicama.</t>
  </si>
  <si>
    <t>0.64</t>
  </si>
  <si>
    <t>Ukupni budžet za specifični cilj II.3:</t>
  </si>
  <si>
    <t xml:space="preserve">Ukupan budžet za specifični cilj II.4: </t>
  </si>
  <si>
    <t xml:space="preserve">Ukupan budžet za strateški cilj II: </t>
  </si>
  <si>
    <r>
      <rPr>
        <b/>
        <i/>
        <sz val="9"/>
        <rFont val="Arial Narrow"/>
        <family val="2"/>
      </rPr>
      <t xml:space="preserve">
</t>
    </r>
    <r>
      <rPr>
        <i/>
        <sz val="9"/>
        <rFont val="Arial Narrow"/>
        <family val="2"/>
      </rPr>
      <t>Mera politike: Poboljšanje sistema pravne pomoći na Kosovu u skladu sa zahtevima EU i SE</t>
    </r>
  </si>
  <si>
    <t>Uspostaviti i sprovoditi pojedinačne i zajedničke programe obuke za pravnike o veštinama rešavanja sporova (posebno posredovanju) kako bi se povećale veštine advokata u polju posredovanja</t>
  </si>
  <si>
    <t>AKK, SSK, TSK, AP</t>
  </si>
  <si>
    <r>
      <t xml:space="preserve">Mera politike: </t>
    </r>
    <r>
      <rPr>
        <b/>
        <i/>
        <sz val="9"/>
        <rFont val="Arial Narrow"/>
        <family val="2"/>
      </rPr>
      <t>Poboljšati pristup pravdi za ranjive pojedince i grupe</t>
    </r>
  </si>
  <si>
    <r>
      <t xml:space="preserve">Mera politike: </t>
    </r>
    <r>
      <rPr>
        <b/>
        <i/>
        <sz val="9"/>
        <rFont val="Arial Narrow"/>
        <family val="2"/>
      </rPr>
      <t>Efikasna saradnja između nepravosudnih  tela i sudova i tužilaštava</t>
    </r>
  </si>
  <si>
    <t>Izrada koncept dokumenta o izvršnom postupku</t>
  </si>
  <si>
    <r>
      <rPr>
        <b/>
        <i/>
        <sz val="9"/>
        <rFont val="Arial Narrow"/>
        <family val="2"/>
      </rPr>
      <t xml:space="preserve">
</t>
    </r>
    <r>
      <rPr>
        <i/>
        <sz val="9"/>
        <rFont val="Arial Narrow"/>
        <family val="2"/>
      </rPr>
      <t xml:space="preserve">Mera politike: </t>
    </r>
    <r>
      <rPr>
        <b/>
        <i/>
        <sz val="9"/>
        <rFont val="Arial Narrow"/>
        <family val="2"/>
      </rPr>
      <t>Dalji razvoj i konsolidacija postupka medijacije i stečaja</t>
    </r>
  </si>
  <si>
    <t>x sprovedenih zajedničkih obuka sa slobodnim profesijama, sudijama i tužiocima.</t>
  </si>
  <si>
    <r>
      <t xml:space="preserve">Mera politike: </t>
    </r>
    <r>
      <rPr>
        <b/>
        <i/>
        <sz val="10"/>
        <rFont val="Arial Narrow"/>
        <family val="2"/>
      </rPr>
      <t>Poboljšanje međuprofesionalne saradnje</t>
    </r>
  </si>
  <si>
    <t>2022 -          2023</t>
  </si>
  <si>
    <t xml:space="preserve">Ukupan budžet za strateški cilj IV: </t>
  </si>
  <si>
    <t>Ukupni budžet za akcioni plan:</t>
  </si>
  <si>
    <t>Privremeni cilj [2023]</t>
  </si>
  <si>
    <t>Prošlogodišnji cilj [2026]</t>
  </si>
  <si>
    <t>Osnovna vrednost (2019)</t>
  </si>
  <si>
    <t>Nerešeni krivični predmeti (stariji od 2 godine), na svim sudovima</t>
  </si>
  <si>
    <t>Nerešeni građanski / privredni slučajevi (stariji od 2 godine), na svim sudovima</t>
  </si>
  <si>
    <t>Nerešeni upravni slučajevi (stariji od 2 godine), na svim sudovima</t>
  </si>
  <si>
    <t>CEPEJ indikator: Stopa odobrenja za prvi stepen za krivične slučajeve</t>
  </si>
  <si>
    <t>CEPEJ indikator: Stopa odobrenja za prvi stepen, za građanske / privredne slučajeve</t>
  </si>
  <si>
    <t>CEPEJ indikator: Vreme raspoređivanja za prvi stepen za krivične slučajeve</t>
  </si>
  <si>
    <t>CEPEJ indikator: Vreme raspoređivanja za drugi stepen za krivične slučajeve</t>
  </si>
  <si>
    <t>CEPEJ indikator: Vreme raspoređivanja za prvi stepen, u građanskim / privrednim predmetima</t>
  </si>
  <si>
    <t>CEPEJ indikator: Stopa odobrenja za drugi stepen u građanskim / privrednim predmetima</t>
  </si>
  <si>
    <t>CEPEJ indikator: Vreme raspoređivanja za drugi stepen, u građanskim / privrednim predmetima</t>
  </si>
  <si>
    <t>CEPEJ indikator: Stopa odobrenja za prvi stepen, u upravnim predmetima</t>
  </si>
  <si>
    <t>CEPEJ indikator: Vreme raspoređivanja odluke u prvom stepenu za upravne predmete</t>
  </si>
  <si>
    <t>CEPEJ indikator: Stopa odobrenja za drugi stepen, za upravne slučajeve</t>
  </si>
  <si>
    <t>CEPEJ indikator: Vreme raspoređivanja za drugi stepen, za upravne predmete</t>
  </si>
  <si>
    <t>x</t>
  </si>
  <si>
    <t>84.6% (2020)</t>
  </si>
  <si>
    <t>171,6%</t>
  </si>
  <si>
    <t>13013 predmeta</t>
  </si>
  <si>
    <t>17336 predmeta</t>
  </si>
  <si>
    <t>298 dana</t>
  </si>
  <si>
    <t>10904 predmeta</t>
  </si>
  <si>
    <t>6870 predmeta</t>
  </si>
  <si>
    <t>0 predmeta</t>
  </si>
  <si>
    <t>81 dana</t>
  </si>
  <si>
    <t>72 dana</t>
  </si>
  <si>
    <t>63 dana</t>
  </si>
  <si>
    <t>852 dana</t>
  </si>
  <si>
    <t>425 dana</t>
  </si>
  <si>
    <t>306 dana</t>
  </si>
  <si>
    <t>221 dana</t>
  </si>
  <si>
    <t>787 dana</t>
  </si>
  <si>
    <t>460 dana</t>
  </si>
  <si>
    <t>323 dana</t>
  </si>
  <si>
    <t>241 dana</t>
  </si>
  <si>
    <t>225 dana</t>
  </si>
  <si>
    <t>209 dana</t>
  </si>
  <si>
    <t xml:space="preserve">Dopuniti sastav SSK-a svim nesudskim članovima </t>
  </si>
  <si>
    <t xml:space="preserve">Izmena Pravilnika o vrednovanju rada sudija, kako bi se propisima  detaljnije propisali kriterijumi kvaliteta, pokazatelji i postupci za vrednovanje rada sudija </t>
  </si>
  <si>
    <t>Izmenjeni pravilnici</t>
  </si>
  <si>
    <t xml:space="preserve">Analiza potreba za funkcionisanje Jedinice za sudsku inspekciju (JIU) u TSK-u </t>
  </si>
  <si>
    <t>Završena analiza</t>
  </si>
  <si>
    <t>Usvojen regulatorni okvir u SSK-u</t>
  </si>
  <si>
    <t>Usvajanje regulatornog okvira od strane SSK-a kako bi se osiguralo da su funkcije jedinica sudske inspekcije (JSI) predviđene zakonom, uz poštovanje sudske i tužilačke nezavisnosti</t>
  </si>
  <si>
    <t>Izrada Zakonika o krivičnom postupku i pratećeg zakonodavstva kako bi se omogućili pravni lekovi protiv odluke tužioca o okončanju krivičnog gonjenja</t>
  </si>
  <si>
    <t>Izmena-dopuna Pravilnika o unutrašnjoj organizaciji sudova, kako bi se obezbedila njegova usklađenost sa novim pravilnikom o unapređenju, odnosno sa uslovima koje sudija mora ispuniti pre unapređenja/premeštaja, kako bi se izbegla potreba za ponovnim pokretanjem predmeta nakon unapređenja/premeštaja</t>
  </si>
  <si>
    <t>KGjK</t>
  </si>
  <si>
    <t>Usvojen pravilnik</t>
  </si>
  <si>
    <t xml:space="preserve">SSK obezbeđuje sprovođenje zakonskih kriterijuma za premeštaj i unapređenje sudija i izveštava o njima, kako bi se poboljšale prakse unapređenja sudija, putem premeštaja </t>
  </si>
  <si>
    <t>TSK prati izbliza sprovođenje zakonskih kriterijuma o premeštaju i unapređenju tužilaca i izveštava o njima, kako bi se poboljšale prakse unapređenje tužilaca putem premeštaja</t>
  </si>
  <si>
    <t>Godišnji izveštaji o praćenju SSK-a ne beleže povrede ovog zakonskog kriterijuma</t>
  </si>
  <si>
    <t>Godišnji izveštaji o praćenju TSK-a ne beleže povrede ovog zakonskog kriterijuma</t>
  </si>
  <si>
    <t>SSK nastavlja sa ažuriranjem internet stranice suštinskim informacijama namenjenim javnosti, na oba službena jezika, uključujući: odluke sudova koje se objavljuju odmah nakon njihovog donošenja; pristup analitičkim i sveobuhvatnim izveštajima, informacijama u vezi sa procesom imenovanja, unapređenja, vrednovanja, disciplinskim postupcima, relevantnim informacijama u vezi sa radom i aktivnostima SSK-a i akcionim planovima, rezultatima redovnih konsultacija između SSK/TSK-a i i sudova/tužilaštava o propratnim aktivnostima identifikovanim različitim mehanizmima vrednovanja</t>
  </si>
  <si>
    <t xml:space="preserve">Funkcionalne internet stranice, sadrže ove informacije na oba službena jezika i lake su za upotrebu od strane javnosti  </t>
  </si>
  <si>
    <t>TSK nastavlja sa ažuriranjem internet stranice suštinskim informacijama namenjenim javnosti, na oba službena jezika, uključujući: odluke sudova koje se objavljuju odmah nakon njihovog donošenja; pristup analitičkim i sveobuhvatnim izveštajima, informacijama u vezi sa procesom imenovanja, unapređenja, vrednovanja, disciplinskim postupcima, relevantnim informacijama u vezi sa radom i aktivnostima SSK-a i akcionim planovima, rezultatima redovnih konsultacija između SSK/TSK-a i i sudova/tužilaštava o propratnim aktivnostima identifikovanim različitim mehanizmima vrednovanja</t>
  </si>
  <si>
    <t>Privremeni cilj (2023)</t>
  </si>
  <si>
    <t>Cilj poslednje godine (2026)</t>
  </si>
  <si>
    <t>Procenat nerešenih predmeta starijih od 24 meseca (starost predmeta) u Osnovnom Sudu u Prištini, za krivične predmete</t>
  </si>
  <si>
    <t>Procenat nerešenih predmeta starijih od 24 meseca (starost predmeta) u Osnovnom sudu u Prištini, za parnične građanske predmete</t>
  </si>
  <si>
    <t>Procenat nerešenih predmeta starijih od 24 meseca (starost predmeta) u Osnovnom sudu u Prištini, za komercijalne slučajeve</t>
  </si>
  <si>
    <t>Procenat nerešenih predmeta starijih od 24 meseca (starost predmeta) u Osnovnom sudu u Prištini, za upravne predmete</t>
  </si>
  <si>
    <t>Broj odloženih ročišta u Sudu</t>
  </si>
  <si>
    <t>Broj predmeta vraćenih na ponovno suđenje Osnovnom sudu</t>
  </si>
  <si>
    <t>x (počinje da se meri 2022)</t>
  </si>
  <si>
    <t>Izmena Zakona o sudovima kako bi se osnovao i pustio u funkciju jedan ogranak osnovnog suda u Prištini, u Kosovu Polju.</t>
  </si>
  <si>
    <t>Izmena Zakona o sudovima kako bi se izbrisali ogranci u Juniku i Štimlju</t>
  </si>
  <si>
    <t>Izrada Konceptnog dokumenta za državne službenike u administracija sudova i tužilaca</t>
  </si>
  <si>
    <t>Usvojen Konceptni dokumenat</t>
  </si>
  <si>
    <t>Unapređivanje statističkog modula ISUP-a, u skladu sa zahtevima CEPEJ-a</t>
  </si>
  <si>
    <t>KGJK</t>
  </si>
  <si>
    <t>Osmišljen novi statistički modul; osobenosti ISUP-a u skladu sa novim statističkim modulom; ISUP omogućava prikupljanje, obradu i objavljivanje svih podataka koje traži CEPEJ</t>
  </si>
  <si>
    <t xml:space="preserve">Podizanje ljudskih kapaciteta SSK-a u vezi sa analizom prikupljenih podataka, čiji je cilj izrada politika zasnovanih na podacima </t>
  </si>
  <si>
    <t>Povećan broj službenika za analizu podataka; službenici obučeni za analizu podataka</t>
  </si>
  <si>
    <t xml:space="preserve">Omogućavanje i dosledno sprovođenje automatskog dodeljivanja predmeta sudijama </t>
  </si>
  <si>
    <t>Izrada plana koji će odgovoriti na zakašnjenja u postupcima i periodi pasivnosti predmeta.</t>
  </si>
  <si>
    <t xml:space="preserve">SSK preduzima potrebne regulatorne mere i razvija tehničke karakteristike ISUP-a kako bi primorao sudije da u ISUP uključe razlog zakašnjenja i / ili odlaganja ročišta.  </t>
  </si>
  <si>
    <t xml:space="preserve">Sudija je dužan da aktima i karakteristikama u ISUP-u ubaci razlog zakašnjenja/odlaganja ročišta </t>
  </si>
  <si>
    <t>Predsednici sudova izveštavaju SSK kvartalno o razlozima kašnjenja i / ili odlaganja ročišta</t>
  </si>
  <si>
    <t>Tromesečni izveštaji predsednika sadrže posebne delove sa informacijama o razlozima zakašnjenja / odlaganja ročišta</t>
  </si>
  <si>
    <t xml:space="preserve">Izmena Uredbe o vrednovanju rada sudija tako da je jedan od kriterijuma za merenje učinka predsednika sudova upravljanje zakašnjenjima / odlaganjem i izveštavanje o zakašnjenjima / odlaganjima ročišta </t>
  </si>
  <si>
    <t>Izrada Konceptnog dokumenta o sudskoj i tužilačkoj ekspertizi</t>
  </si>
  <si>
    <t>CMIS neprekidno meri broj predmeta koje je Apelacioni Sud vratio na ponovno suđenje Osnovnom sudu, a te podatke objavljuje u godišnjim izveštajima</t>
  </si>
  <si>
    <t>Broj slučajeva vraćenih na ponovno suđenje je poznat; Broj predmeta vraćenih na ponovno suđenje uključen je u godišnje izveštaje SSK-a</t>
  </si>
  <si>
    <t>Izmenjene Uredbe o vrednovanju rada sudija</t>
  </si>
  <si>
    <t>Koncept Dokument odobren</t>
  </si>
  <si>
    <t>Predsednici sudova, SSK</t>
  </si>
  <si>
    <t xml:space="preserve">Osnivanje jedne radne grupe samo za razmatranje propisa u privrednoj oblasti. </t>
  </si>
  <si>
    <t>9 obuka održanih tokom godine.</t>
  </si>
  <si>
    <t>Obuka pomoćnog osoblja u specijalizovanim privrednim oblastima.</t>
  </si>
  <si>
    <t xml:space="preserve">Aktivnosti senzibilizacije za podsticanje uključivanja klauzula o arbitraži u poslovne ugovore koji obuhvataju realizaciju visokorizičnih aktivnosti i osetljivo vreme </t>
  </si>
  <si>
    <t xml:space="preserve">Jedna medijska kampanja senzibilizacije uperena ka privrednim subjektima u jednoj godini; kampanja senzibilizacije usmerena ka advokatima u jednoj godini; okrugli sto za diskusiju sa preduzećima u jednoj godini; </t>
  </si>
  <si>
    <t>Jačanje posebnog odseka za nadzor slobodnih profesija u MP sa ljudskim resursima, za odgovarajući nadzor struke posrednika.</t>
  </si>
  <si>
    <t xml:space="preserve">MP ima posebne nadzornike za posredovanje </t>
  </si>
  <si>
    <t xml:space="preserve">Stavljanje u funkciju karakteristike ISUP-a kako bi se omogućili elektronski pozivi suda, usmereni  strankama i njihovim zastupnicima </t>
  </si>
  <si>
    <t>Karakteristika ISUP-a u funkciji; stranke pozvane na ročište elektronskim putem</t>
  </si>
  <si>
    <r>
      <t>2021</t>
    </r>
    <r>
      <rPr>
        <sz val="10"/>
        <color rgb="FFFF0000"/>
        <rFont val="Arial Narrow"/>
        <family val="2"/>
      </rPr>
      <t>-2023</t>
    </r>
  </si>
  <si>
    <t xml:space="preserve">Izrada konceptnog dokumenta o potrebi za posebnim zakonom o statusu sudija i tužilaca koji propisuje dužnosti i odgovornosti sudija i tužilaca, sve instrumente i mogućnosti za razvoj karijere, i razjašnjava nadležnosti između SSK, KZK i AP. </t>
  </si>
  <si>
    <t xml:space="preserve">MP                 SSK               TSK           AP           </t>
  </si>
  <si>
    <t xml:space="preserve">Usvojen Konceptni dokumenat o statusu sudija i tužilaca. </t>
  </si>
  <si>
    <t xml:space="preserve">Sistem za automatsko nasumično dodeljivanje predmeta sadrži informacije o profilu sudije i omogućava dodeljivanje predmeta uzimajući u obzir ovu stručnost.  </t>
  </si>
  <si>
    <t>Izrada planova obuke za
područja koja su identifikovana kao deficitarna
kada je reč o redovnim tužiocima, kada se obavlja
vrednovanje njihovog rada u sektoru
pravosuđa i na osnovu anketa o
Proceni potreba za obukom
koje je Akademija realizovala putem Interneta.</t>
  </si>
  <si>
    <t>Izrada planova obuke za
područja koja su identifikovana kao deficitarna
kada je reč o redovnim sudijama kada se obavlja
vrednovanje njihovog rada u sektoru
pravosuđa i na osnovu anketa o
Proceni potreba za obukom
koje je Akademija realizovala putem Interneta.</t>
  </si>
  <si>
    <t>Sastaviti analizu potreba za obukom pomoćnog osoblja suda i tužilaštava</t>
  </si>
  <si>
    <t>Analiza izrađena; Analiza jasno identifikuje potrebe osoblja za obukom.</t>
  </si>
  <si>
    <t>Izrada planova obuke za područja koja su identifikovana kao deficitarna kada je reč o pomoćnom osoblju suda i tužilaštava</t>
  </si>
  <si>
    <t>Planovi izrađeni i predviđeni kalendarom AP-a</t>
  </si>
  <si>
    <t xml:space="preserve">Izrada novog posebnog programa obuke za predsednike sudova i glavne tužioce, sa fokusom na unapređivanju njihovih upravljačkih i drugih veština neophodnih za njihova rukovodeća mesta  </t>
  </si>
  <si>
    <t xml:space="preserve">Usvojen kurikulum. </t>
  </si>
  <si>
    <t xml:space="preserve">Unapređivanje i bogaćenje onlajn resursa za stručno usavršavanje osoblja u pravosudnom sektoru. </t>
  </si>
  <si>
    <t xml:space="preserve">Revizija programa AP-a za slučajeve nasilja u porodici, za potrebe njihovog unapređivanja </t>
  </si>
  <si>
    <t>AD</t>
  </si>
  <si>
    <t>Program revidiran; AP usvojio preporuke za izmenu programa</t>
  </si>
  <si>
    <t>Izrada Konceptnog dokumenta Akademije pravde, koji, između ostalog, pruža jasna pravila za sve vrste obuke, pruža AP mogućnost da donosi interne regulatorne akte, uređuje nadležnost upravnih tela, odbora i njihovu unutrašnju organizaciju</t>
  </si>
  <si>
    <t>Konceptni dokumenat Akademije ispituje pitanje potencijalnog sukoba interesa kada Upravni odbor i Programski savet odluče o godišnjem programu obuke, dok kasnije predaju o istim programskim modulima, ostvarujući od toga finansijsku korist.</t>
  </si>
  <si>
    <t xml:space="preserve">Otklonjeni sukobi interesa. </t>
  </si>
  <si>
    <t>Definisanje strogih i jasnih kriterijuma za izbor mentora i trenera.</t>
  </si>
  <si>
    <t xml:space="preserve">Kriterijumi za izbor mentora i trenera definisani su zakonom. </t>
  </si>
  <si>
    <t xml:space="preserve">Izmena i dopuna Zakona o Sudskom savetu Kosova kako bi se uspostavili dodatni specifični kvalitativni kriterijumi za sudije sa stalnim mandatom koji mogu biti članovi SSK-a. </t>
  </si>
  <si>
    <t xml:space="preserve">Usvojen Zakon o izmeni i dopuni Zakona o Sudskom savetu Kosova. </t>
  </si>
  <si>
    <t xml:space="preserve">Nova uredba SSK-a o zapošljavanju, unapređenju, imenovanju i ponovnom imenovanju sudija omogućava uključivanje nesudskih članova koji su članovi SSK-a u Komisiju za zapošljavanje članova SSK-a.  </t>
  </si>
  <si>
    <t xml:space="preserve">Nova uredba sadrži ove elemente. </t>
  </si>
  <si>
    <t xml:space="preserve">Izmena i dopuna Zakona o Sudskom savetu Kosova tako da se samo kandidati koji nisu bili politički aktivni u poslednje tri godine mogu razmotriti za članstvo u SSK-u.  </t>
  </si>
  <si>
    <t xml:space="preserve">Izmena i dopuna Zakona o Tužilačkom savetu Kosova kako bi se uspostavili dodatni specifični kvalitativni kriterijumi za tužioce na stalnim funkcijama koji mogu biti članovi TSK-a. </t>
  </si>
  <si>
    <t xml:space="preserve"> Usvojen Zakon o izmeni i dopuni Zakona o Tužilačkom savetu Kosova.  </t>
  </si>
  <si>
    <t xml:space="preserve">                                                                      Usvojen Zakon o izmeni i dopuni Zakona o Sudskom savetu Kosova.  </t>
  </si>
  <si>
    <t xml:space="preserve">Podzakonski akt čija je izrada predložena (gore u preporuci za SSK) predviđa izgradnju sigurne baze podataka o pitanjima za kvalifikacioni test i pismeni test sa automatskim odabirom pitanja za izbor novih sudija.  </t>
  </si>
  <si>
    <t xml:space="preserve">Podzakonski akt čija je izrada predložena (gore u preporuci za SSK) sadrži strukturiranu metodologiju za ocenu pismenog testa koja uključuje upotrebu modela odgovora podržanih matricom rezultata.  </t>
  </si>
  <si>
    <t xml:space="preserve">Podzakonski akt čija je izrada predložena (gore u preporuci za SSK) predviđa metodologije ispitivanja zasnovane na kompetencijama  (competency based questioning) i, između ostalog, koncept igre po ulogama u procesu izbora novih sudija, gde se kandidat suočava sa stvarnim životnim problemima, kao deo testiranja kriterijuma za izbor.  </t>
  </si>
  <si>
    <t xml:space="preserve"> Podzakonski akt čija je izrada predložena (gore u preporuci za SSK) predviđa metodologije ispitivanja zasnovane na kompetencijama  (competency based questioning) i, između ostalog, koncept igre po ulogama u procesu izbora novih tužilaca, gde se kandidat suočava sa stvarnim životnim problemima, kao deo testiranja kriterijuma za izbor.  </t>
  </si>
  <si>
    <t xml:space="preserve">Izrada nove Uredbe o zapošljavanju, unapređenju, imenovanju, ponovnom imenovanju i premeštaju sudija </t>
  </si>
  <si>
    <t xml:space="preserve">Usvojena nova uredba o zapošljavanju, unapređenju, imenovanju i ponovnom imenovanju sudija. 
 </t>
  </si>
  <si>
    <t xml:space="preserve">Nova uredba o zapošljavanju, unapređenju, imenovanju, ponovnom imenovanju i premeštaju sudija, između ostalog, uspostavlja postupak angažovanja za praćenje svih faza procesa zapošljavanja. </t>
  </si>
  <si>
    <t>Nova uredba sadrži ove elemente.</t>
  </si>
  <si>
    <t>Izrada nove Uredbe o zapošljavanju, unapređenju, imenovanju, ponovnom imenovanju i premeštaju tužilaca</t>
  </si>
  <si>
    <t>Nova uredba usvojena</t>
  </si>
  <si>
    <t xml:space="preserve">Nova uredba TSK-a o zapošljavanju, unapređenju, imenovanju, ponovnom imenovanju i premeštaju tužilaca predviđa mogućnost uključivanja članova koji nisu tužioci u konkursne komisije. </t>
  </si>
  <si>
    <t xml:space="preserve">Nova uredba SSK-a o procesu zapošljavanj,a imenovanja i ponovnog imenovanja sudija trebalo bi da utvrdi objektivnu i sveobuhvatnu listu kriterijuma za odlučivanje prema kojima SSK može da  primeni preporuke Komisije za imenovanja i obavezu SSK-a, da u pismenoj formi obrazloži odbijanje preporuka Komisije. </t>
  </si>
  <si>
    <t xml:space="preserve">SSK daje pismena obrazloženja u slučajevima odbijanja preporuka Komisije </t>
  </si>
  <si>
    <t xml:space="preserve">Nova uredba TSK-a o procesu zapošljavanja imenovanja i ponovnog imenovanja tužilaca trebalo bi da utvrdi objektivnu i sveobuhvatnu listu kriterijuma za odlučivanje prema kojima TSK može da dobije da primeni preporuke Komisije za imenovanja i obavezu SSK-a, da u pismenoj formi obrazloži odbijanje preporuka Komisije. </t>
  </si>
  <si>
    <t>Usvojena Uredba o izmeni i dopuni Uredbe (02/2013) o procesu zapošljavanja, imenovanja i ponovnog imenovanja tužilaca.</t>
  </si>
  <si>
    <t>Nova uredba SSK-a o zapošljavanju, unapređenju, imenovanju i ponovnom imenovanju sudija predviđa duži mandat članova  KZR-a.</t>
  </si>
  <si>
    <t xml:space="preserve">Izmena i dopuna Zakona o SSK-u tako da predviđa mogućnost žalbe Vrhovnom sudu, po ubrzanom postupku, za kandidate nezadovoljne konačnom odlukom o imenovanju od strane SSK-a.  </t>
  </si>
  <si>
    <t>MD, KGJK</t>
  </si>
  <si>
    <t xml:space="preserve">Izmena i dopuna Zakona o TSK-u tako da predviđa mogućnost žalbe Vrhovnom sudu, po ubrzanom postupku, za kandidate nezadovoljne konačnom odlukom o imenovanju od strane TSK-a.   </t>
  </si>
  <si>
    <t>MD, KPK</t>
  </si>
  <si>
    <t xml:space="preserve">
Izmena i dopuna Uredbe o premeštaju i imenovanju sudija kako bi se utvrdili objektivni kriterijumi za vrednovanje kandidata, znanja, veština i iskustva u vršenju posebne uloge na koju žele da se premeste.  </t>
  </si>
  <si>
    <t xml:space="preserve">Izmena i dopuna Uredbu o izboru, imenovanju, vrednovanju, suspendovanju i razrešenju predsednika sudova i nadzornih sudija kako bi se utvrdile liderske i menadžerske veštine potrebne za mesto predsednika suda koje će se testirati tokom razgovora.  </t>
  </si>
  <si>
    <t xml:space="preserve">Usvojena Uredba o izmeni i dopuni Uredbe o premeštaju i imenovanju sudija. </t>
  </si>
  <si>
    <t xml:space="preserve">Usvojena Uredba o izmeni i dopuni Uredbe o izboru, imenovanju, vrednovanju, suspendovanju i razrešenju predsednika sudova i nadzornih sudija. </t>
  </si>
  <si>
    <t xml:space="preserve">                                                                                         Izmena i dopuna Zakona o Državnom tužilaštvu, sa ciljem da proces imenovanja KGDT-a bude objektivan proces, zasnovan na sposobnostima, otvoren, pravičan i konkurentan.                                            </t>
  </si>
  <si>
    <t>1 obuka sprovedenih tokom 2021.</t>
  </si>
  <si>
    <t xml:space="preserve">Izrada zakona o proveri integriteta sudija, tužilaca i pomoćnog osoblja kojim se propisuje uspostavljanje posebne jedinice za kontrolu integriteta, sposobne za sprovođenje potpunih provera integriteta sudija, tužilaca i pomoćnog osoblja.                                                                                           </t>
  </si>
  <si>
    <t xml:space="preserve"> Zakon o proveri integriteta sudija, tužilaca i pomoćnog osoblja kojim se tokom procesa zapošljavanja deli procena i proces provere integriteta od drugih profesionalnih procena. </t>
  </si>
  <si>
    <t>Zakon o proveri integriteta sudija, tužilaca i pomoćnog osoblja jasno propisuje relevantne informacije koje se moraju uzeti u obzir tokom provere integriteta.</t>
  </si>
  <si>
    <t>Zakon o kontroli integriteta sudija, tužilaca i pomoćnog osoblja jasno definiše svrhu kontrole integriteta.</t>
  </si>
  <si>
    <t>Zakon o kontroli integriteta sudija, tužilaca i pomoćnog osoblja predviđa sprovođenje redovnih revizija integriteta.</t>
  </si>
  <si>
    <t xml:space="preserve">Usvojen Zakon o kontroli integriteta sudija, tužilaca i pomoćnog osoblja. </t>
  </si>
  <si>
    <t xml:space="preserve">Svrha provere integriteta zakonski definisana zakonom. </t>
  </si>
  <si>
    <t xml:space="preserve">Provere integriteta se vrše svakih x meseci. </t>
  </si>
  <si>
    <t xml:space="preserve">Postupak kontrole integriteta i postupak zapošljavanja jasno su odvojeni zakonom. </t>
  </si>
  <si>
    <t>1 obuka održanih tokom godine.</t>
  </si>
  <si>
    <t>Nove Uredbe o procesu zapošljavanja, imenovanja i ponovnog imenovanja sudija i tužilaca jasno definisaju mandat Jedinica za verifikaciju.</t>
  </si>
  <si>
    <t>Usvojena Uredba o izmeni i dopuni Uredbe o imenovanju glavnih tužilaca.</t>
  </si>
  <si>
    <t>Usvojene smernice.</t>
  </si>
  <si>
    <t xml:space="preserve">Održane obuke.
</t>
  </si>
  <si>
    <t>Usvojena uputstva.</t>
  </si>
  <si>
    <t>Pozivnice obavljene od strane TSK-a</t>
  </si>
  <si>
    <t>Organizovanje zajedničkih obuka o trajnom oduzimanju imovine</t>
  </si>
  <si>
    <t>4 obuke realizovane u godini</t>
  </si>
  <si>
    <t>AP, SSK, TSK, AAZKI</t>
  </si>
  <si>
    <t>Izrada novog Zakonika o krivičnom postupku za produženje zakonski dozvoljenog perioda za istrage krivičnih dela korupcije i organizovanog kriminala</t>
  </si>
  <si>
    <t>Usvojen nov Zakonik o krivičnom postupku</t>
  </si>
  <si>
    <t>Izrada Konceptnog dokumenta za potrebe posebnog Zakona o statusu sudija i tužilaca, koji predviđa obavezno kontinuirano pravno obrazovanje za tužioce i sudije</t>
  </si>
  <si>
    <t>MP, SSK, TSK, AP</t>
  </si>
  <si>
    <t>Usvojen Koncept Dokument o statusu sudija i tužilaca</t>
  </si>
  <si>
    <t>Akademija pravde, KIJA</t>
  </si>
  <si>
    <t>Izmena Zakona o TSK kako bi se eliminisala obaveza zastupanja iz svakog regiona u TSK-u.</t>
  </si>
  <si>
    <t>Izmena Zakona o Tužilačkom savetu Kosova tako da glavni državni tužilac bude uklonjen iz Saveta</t>
  </si>
  <si>
    <t>Izrada Koncept Dokumenta za Elektronski nadzor nad licima kojima je kretanje ograničeno sudskom presudom, radi analize uključivanja elektronskog nadzora</t>
  </si>
  <si>
    <t>Usvojen Koncept Dokument</t>
  </si>
  <si>
    <t>2 Obuka održanih tokom 2021</t>
  </si>
  <si>
    <t>Regrutovana su najmanje 3 oficira</t>
  </si>
  <si>
    <t xml:space="preserve">Izrada zakona o penzijama policijskih službenika KP i zaposlenih u PIK-u sa policijskim ovlašćenjima, radi smanjenja starosne granice za odlazak u penziju </t>
  </si>
  <si>
    <t>Usvojen Zakon o penzijama policijskih službenika KP i zaposlenih PIK sa policijskim ovlašćenjima.</t>
  </si>
  <si>
    <t>Zakon o Državnom tužilaštvu usvojen.</t>
  </si>
  <si>
    <t xml:space="preserve">Zakon o SSK-u usvojen.
</t>
  </si>
  <si>
    <t>Zakon o TSK-u usvojen.</t>
  </si>
  <si>
    <t>Usvojena nova uredba o procesu zapošljavanja, imenovanja i ponovnog imenovanja sudija. Usvojena nova uredba o procesu zapošljavanja, imenovanja i ponovnog imenovanja i tužilaca.</t>
  </si>
  <si>
    <t xml:space="preserve">Izrada i ažuriranje strategije odnosa s javnošću za bolje korišćenje društvenih medija u izgradnji odnosa s javnošću  </t>
  </si>
  <si>
    <t>Usvojena Strategija</t>
  </si>
  <si>
    <t xml:space="preserve">Poboljšanje mehanizama koordinacije između KP i PIK u vezi sa redovnim i vanrednim inspekcijama  </t>
  </si>
  <si>
    <t>MP, APK</t>
  </si>
  <si>
    <t xml:space="preserve">Izrada administrativnog uputstva koje predviđa uspostavljanje i funkcionisanje zajedničkih istražnih timova na međuinstitucionalnom nivou </t>
  </si>
  <si>
    <t xml:space="preserve">Izrada Administrativnog uputstva kojim se predviđa uspostavljanje i funkcionisanje zajedničkih istražnih timova za ostvarivanje međunarodne saradnje </t>
  </si>
  <si>
    <t>Usvojeno Administrativno uputstvo</t>
  </si>
  <si>
    <r>
      <t>Obuke o etici u</t>
    </r>
    <r>
      <rPr>
        <sz val="10"/>
        <color rgb="FFFF0000"/>
        <rFont val="Arial Narrow"/>
        <family val="2"/>
      </rPr>
      <t xml:space="preserve"> </t>
    </r>
    <r>
      <rPr>
        <sz val="10"/>
        <color theme="1"/>
        <rFont val="Arial Narrow"/>
        <family val="2"/>
      </rPr>
      <t xml:space="preserve">AJB za pripadnike KP, uključujući simulaciju etičkih dilema </t>
    </r>
  </si>
  <si>
    <t>2 obuke održane tokom godine</t>
  </si>
  <si>
    <t>8 obuka održanih tokom jedne godine</t>
  </si>
  <si>
    <t xml:space="preserve">Izrada Konceptnog dokumenta o besplatnoj pravnoj pomoći kako bi se analiziralo da li se besplatna pravna pomoć pruža kroz jedno telo i jedinstven i koherentan budžet u građanskim, krivičnim, upravnim i prekršajnim predmetima; obezbediti jasne kriterijume za zapošljavanje kvalifikovanog pravnog osoblja;  obezbediti unapređenje pravnog zastupanja i pravne pomoći u skladu sa jurisprudencijom ESLJP-a; </t>
  </si>
  <si>
    <t>Usvojen Konceptni dokumenat o besplatnoj pravnoj pomoći</t>
  </si>
  <si>
    <t>Uspostavljen program obuke za osobljeABPP-a i sprovedeno 2 obuka za osoblje ABPP-a u roku od godinu dana</t>
  </si>
  <si>
    <t>4 sprovedene zajedničke obuke za osoblje ABPP-a, sudije i tužioce tokom godine</t>
  </si>
  <si>
    <t>2 pokrenutih kampanja podizanja svesti tokom godine</t>
  </si>
  <si>
    <t>Informativni materijali na službenim jezicima Republike Kosovo, objavljeni i distribuirani</t>
  </si>
  <si>
    <t>2 broj održanih informativnih sesija za javnost tokom godine</t>
  </si>
  <si>
    <t xml:space="preserve">Izrada i stavljanje na raspolaganje javnosti relevantnih informacija na službenim jezicima putem aplikacije za pametni telefon, koja čini dostupnim informacije kao što su lokacija suda (a) i tužilaštava, dostupnost i raspored javnog prevoza, vreme održavanja ročišta i slične informacije)  </t>
  </si>
  <si>
    <t xml:space="preserve">Izrada i stavljanje na raspolaganje javnosti relevantnih informacija na službenim jezicima putem promotivnih materijala poput brošura i plakata koji sadrže informacije kao što su lokacija suda (a) i dostupnost i raspored javnog prevoza, kako bi se obezbediea javna informacije koje su lako dostupne građanima. </t>
  </si>
  <si>
    <t xml:space="preserve">Ažuriranje internet stranice KZK-a osnovnim i pojednostavljenim informacijama za javnost na službenim jezicima, uključujući pravne informacije, obrasce dokumenata koji se dostavljaju sudu / tužilaštvu  i druga uputstva javnosti. </t>
  </si>
  <si>
    <t>4 održanih obuka za pravne prevodioce / tumače do 2022. godine.</t>
  </si>
  <si>
    <t>Osnivanje prevodilačkih jedinica po sudovima, sa ciljem da se upravlja radom prevodilaca i vrši podela predmeta za prevod po prioritetima</t>
  </si>
  <si>
    <t>4 jedinice osnovane do 2022. godine i 5 jedinica tokom 2023.</t>
  </si>
  <si>
    <t>Osnivanje radne grupe za analizu glavnog pravnog okvira u Republici Kosovo kako bi se utvrdile razlike u verzijama zakona na službenim jezicima i dale potrebne preporuke za njihovo rešavanje</t>
  </si>
  <si>
    <t>Završena analiza; Preporuke za analizu odobreno od MP-a</t>
  </si>
  <si>
    <t>2 održana sastanka između AKK-a, advokata, predstavnika suda, službi za posredovanje, Komore posrednika;koordinisana komunikacija između AKK i sudova u vezi sa informacijama o posredovanju; Standardne informacije za strane u vezi sa klauzulama o posredovanju, obrasci za sporazume o posredovanju između strana i posrednika, spremni.</t>
  </si>
  <si>
    <t>Uspostavljen individualni i zajednički program obuke između AKK-a, SSK-a, TSK-a i AP-a
i 1 individualnih i zajedničkih obuka/ sastanaka o ulozi posredovanja održani; posredovanje kao modul početne i trajne pravne obuke za pravnike.</t>
  </si>
  <si>
    <t>Održane 2 individualne i zajedničke obuke/sastanci  o ulozi posredovanja</t>
  </si>
  <si>
    <t>Izrada Zakona o upravnim sporovima</t>
  </si>
  <si>
    <t>Usvajanje Zakona o upravnim sporovima</t>
  </si>
  <si>
    <t>Proširivanje mandata mehanizma koordinacije između sudskih i nesudskih institucija za borbu protiv rodno zasnovanog nasilja u okviru MP-a</t>
  </si>
  <si>
    <t>Usvojena Vladina Odluka o proširenju nadležnosti mehanizma koordinacije za nasilje u porodici</t>
  </si>
  <si>
    <t xml:space="preserve">Uspostavljanje mehanizma podrške za Kancelariju nacionalnog koordinatora </t>
  </si>
  <si>
    <t>Kreiran mehanizam</t>
  </si>
  <si>
    <t xml:space="preserve">Usklađivanje i ažuriranje standardnih operativnih procedura (SOP) koje se bave različitim vidovima nasilja u porodici i rodno zasnovanog nasilja u svrhu poboljšanog odgovora i intervencije </t>
  </si>
  <si>
    <t>Usvojiti odluku o godišnjoj analizi sudskih odluka u vezi sa slučajevima porodičnog i rodno zasnovanog nasilja kako bi se procenilo da li su odluke u skladu sa kosovskim smernicama za odmeravanje kazne na Kosovu.</t>
  </si>
  <si>
    <t>Usvojiti odluku o godišnjoj analizi optužnica u vezi sa predmetima porodičnog i rodno zasnovanog nasilja kako bi se procenilo da li predlozi za kazne i mere uzimaju u obzir Smernice za odmeravanje kazne na Kosovu.</t>
  </si>
  <si>
    <t>Usvojena  odluka SSK-a; značajan broj sudskih odluka revidiran na godišnjem nivou; razmatranje izveštaja procene u SSK-u</t>
  </si>
  <si>
    <t>Usvojena  odluka TSK-a; značajan broj sudskih odluka revidiran na godišnjem nivou; razmatranje izveštaja procene u TSK-u</t>
  </si>
  <si>
    <t>Analiza ISUP kako bi se utvrdilo da li su uključeni podaci potrebni za nadgledanje i prijavljivanje zločina protiv LGBTIQ + zajednice i oslikavanje preporuka ove  analize u ISUP-u kako bi se omogućilo praćenje istrage, krivičnog gonjenja i izricanja presuda za zločine protiv LGBTIQ+ zajednice.</t>
  </si>
  <si>
    <t xml:space="preserve">ISUP sadrži i generiše konkretne podatke o predmetima u vezi sa zločinima nad zajednicom LGBTIQ+. </t>
  </si>
  <si>
    <t>4 specijalizovana obuka za sudije i tužioce i advokate</t>
  </si>
  <si>
    <t xml:space="preserve">Izrada specijalizovanih sistematskih programa obuke za osoblje relevantnih institucija nadležnih za borbu protiv rodno zasnovanog nasilja  </t>
  </si>
  <si>
    <t>4 zasebne i zajedničke obuke za osoblje odnosnih institucija nadležnih za borbu protiv rodno zasnovanog nasilja</t>
  </si>
  <si>
    <t>Kontinuirano i dosledno prijavljivanje podataka u integrisanoj bazi podataka o nasilju u porodici</t>
  </si>
  <si>
    <t>Ažurirana baza podataka sa podacima i objavljeni godišnji izveštaji</t>
  </si>
  <si>
    <t>MP, ostale institucije</t>
  </si>
  <si>
    <t xml:space="preserve">Najmanje jedan izveštaj iz svake javne institucije u vezi sa odgovorom na preporuke Institucije zaštitnika građana </t>
  </si>
  <si>
    <t xml:space="preserve">Uspostavljen i funkcionalan mehanizam koordinacije; 2 koordinaciona sastanka između aktera  </t>
  </si>
  <si>
    <t>Izrada Zakona o izvršenju krivičnih sankcija radi utvrđivanja zakonskih odredbi koje garantuju: a) pravo na lekare, redovne i česte lekarske posete svim popravnim i pritvorskim centrima; b) poboljšanje žalbenog mehanizma pritvorenika nakon izricanja presude (u pravnom i praktičnom smislu); c) obezbeđivanje pristupačnog, potpuno nezavisnog, brzog i efikasnog sistema žalbi</t>
  </si>
  <si>
    <t>Usvojen Zakon o Izvršenju krivičnih sankcija.</t>
  </si>
  <si>
    <t xml:space="preserve">Sistematski prevod izabrane sudske prakse ESLJP-a </t>
  </si>
  <si>
    <t>Odabrana sudska praksa ESLJP-a objavljena i raspodeljena u svim sudovima i tužilaštvima.</t>
  </si>
  <si>
    <t xml:space="preserve">Funkcionalizovati elektronsko snimanje (audio i / ili ako je moguće video) policijskih ispitivanja u svim policijskim stanicama </t>
  </si>
  <si>
    <t>Uspostavljen i u funkciji mehanizam koordinacije; održana 2 sastanka; funkcionalne kancelarije za posredovanje u sudovima i tužilaštvima</t>
  </si>
  <si>
    <t>Izrada izmena i dopuna Zakona o stečaju kako bi se uklonile trenutne prepreke za njegovu primenu u praksi, bolja zaštita interesa povjrilaca, povećale mogućnosti za povratak dužnika (preduzeća) reorganizacijom i pružanje pravne osnove za osnivanje Komore stečajnih upravnika.</t>
  </si>
  <si>
    <t>2 obuke održane tokom godine.</t>
  </si>
  <si>
    <t>4 obuke održane</t>
  </si>
  <si>
    <t xml:space="preserve">4 obuke održane za zaposlene javnih beležnika </t>
  </si>
  <si>
    <t>4 obuke održane za zaposlene privatnih izvršitelja</t>
  </si>
  <si>
    <t>2 održanih obuka.</t>
  </si>
  <si>
    <t xml:space="preserve">Potpisivanje Memoranduma o razumevanju kojim se predviđa korišćenje iskustava i kapaciteta nevladinih organizacija u promociji dobre prakse za sudije, tužioce i pomoćno osoblje u pitanjima vezanim za korupciju, organizovani kriminal, pristup pravdi, instrumente, mere izvršenja, poboljšanje standarda i jačanje nadzora nad antikorupcijskim merama i dalje. </t>
  </si>
  <si>
    <t>AP, NGO</t>
  </si>
  <si>
    <t>1 sprovedenih obuka.</t>
  </si>
  <si>
    <t>1 sprovedenih radionica.</t>
  </si>
  <si>
    <t xml:space="preserve">Izmena Uredbe br. 31/2013 o unutrašnjoj organizaciji Ministarstva pravde kako bi se obezbedilo osnivanje Odeljenja za zakonodavne politike (primarnog zakonodavstva) pravosuđa  </t>
  </si>
  <si>
    <t>Redovni sastanci mehanizma za koordinaciju sa svim akterima pravosuđa radi koordinacije oko sprovođenja Strategije i drugih pitanja u vezi sa njihovim nadležnostima</t>
  </si>
  <si>
    <t>Mehanizam koordinacije sa svim pravnim akterima je funkcionalan; U toku godine održavaju se 2 sastanka mehanizma.</t>
  </si>
  <si>
    <t>Osposobljavanje  IT odseka, kako bi se uključili u određena pitanja primene IT sistema u pravosuđu, uz poštovanje nezavisnosti sudstva i tužilaštva.</t>
  </si>
  <si>
    <t>2 sprovedenih obuka.</t>
  </si>
  <si>
    <t>Sprovođenje redovne procene efikasnosti pravosudnog sistema na Kosovu, shodno metodologiji CEPEJ</t>
  </si>
  <si>
    <t>Objavljivanje analize procene i analiziranih podataka</t>
  </si>
  <si>
    <t>Izrada Zakona o Agenciji za borbu protiv korupcije kako bi se mandat Agencije usmerio na sprečavanje korupcije.</t>
  </si>
  <si>
    <t>Usvojen Zakon o Agenciji</t>
  </si>
  <si>
    <t>Izmena i dopuna Uredbe o unutrašnjoj organizaciji i sistematizaciji radnih mesta u Agenciji u cilju uspostavljanja mehanizma za antikorupcijsku evaluaciju zakonodavstva.</t>
  </si>
  <si>
    <t>Izmena i dopuna Uredbe o unutrašnjoj organizaciji i sistematizaciji radnih mesta u Agenciji u cilju uspostavljanja mehanizma za procenu rizika.</t>
  </si>
  <si>
    <t>Izmena i dopuna Uredbe o unutrašnjoj organizaciji i sistematizaciji radnih mesta u Agenciji kako bi se obezbedilo uspostavljanje mehanizma za praćenje sprovođenja planova integriteta.</t>
  </si>
  <si>
    <t>WJP Faktor 2: Odsustvo korupcije</t>
  </si>
  <si>
    <t xml:space="preserve">Mera politike: Poboljšanje rada Specijalne istražne jedinice u Kosovskoj policiji </t>
  </si>
  <si>
    <t xml:space="preserve">Izmena i dopuna Zakona o STRK kako bi se utvrdio pravni osnov za saradnju između STRK i Specijalne istražne jedinice </t>
  </si>
  <si>
    <t>MP TSK MUP</t>
  </si>
  <si>
    <t xml:space="preserve">Izrada podzakonskog akta, na osnovu izmenjenog zakona o STRK, koji će odrediti postupak za zajednički rad između STRK i Specijalne istražne jedinice.  </t>
  </si>
  <si>
    <t xml:space="preserve">Izgradnja profesionalnih kapaciteta policijskih službenika Specijalne istražne jedinice za sprovođenje istraga u slučajevima korupcije na visokom nivou. </t>
  </si>
  <si>
    <t>2 specijalizovane obuke sprovedene tokom godine.</t>
  </si>
  <si>
    <t>2 specijalizovane obuke sprovedene tokom 2021.</t>
  </si>
  <si>
    <t>Stavljanje u funkciju Direkcije za borbu protiv korupcije i organizovanog kriminala.</t>
  </si>
  <si>
    <t>Zapošljavanje službenika u Direkciju za borbu protiv korupcije i organizovanog kriminala, u zavisnosti od analize potreba za ljudskim resursima.</t>
  </si>
  <si>
    <t>2 sprovedenih obuka</t>
  </si>
  <si>
    <t xml:space="preserve">Postavljanje sudija da sude u predmetima korupcije na visokom nivou. </t>
  </si>
  <si>
    <t>3 sprovedenih obuka tokom godine.</t>
  </si>
  <si>
    <t>9 slučajeva</t>
  </si>
  <si>
    <t>Izrada Zakona o prijavljivanju, poreklu i kontroli imovine visokih javnih zvaničnika i o prijavljivanju, poreklu i kontroli poklona svih službenika (Zakon o PI-u) kako bi se napravile razlike između različitih kategorija javnih službenika u skladu sa njihovim položajima i nivo rizika koji predstavljaju u smislu njihove sklonosti korupciji</t>
  </si>
  <si>
    <t>Usvojen Zakon o prijavljivanju, poreklu i kontroli imovine visokih javnih zvaničnika i o prijavljivanju, poreklu i kontroli poklona svih zvaničnika.</t>
  </si>
  <si>
    <t>Usvojen Zakon o PI-u.</t>
  </si>
  <si>
    <t>Izrada Zakona o prijavi imovine kako bi se uklonila referenca „službena lica“.</t>
  </si>
  <si>
    <t>Izrada Zakona o PI kako bi se utvrdili kriterijumi za odabir subjekata koji prijavljuju po obimu institucija, hijerarhiji, položaju i riziku od korupcije.</t>
  </si>
  <si>
    <t>Izrada Zakona o prijavi imovine kako bi se uvela obaveza proglašenja korisničke imovine pored pravne imovine.</t>
  </si>
  <si>
    <t>Izrada Zakona o prijavi imovine kako bi se uvela obaveza proglašenja korisničke imovine pored pravne imovine</t>
  </si>
  <si>
    <t>Izrada Zakona o prijavi imovine kako bi se javni službenici na visokom nivou obavezali da prijave poverenja ili ušteđevine stvorene za članove svoje porodice.</t>
  </si>
  <si>
    <t>Izrada Zakona o prijavi imovine kako bi se Agencija osposobila za kontrolu registra poklona javnih institucija.</t>
  </si>
  <si>
    <t xml:space="preserve">Izrada Zakona o prijavi imovine kako bi se razjasnilo da li subjekti izjave smeju primati poklone od članova porodice bez ikakvih ograničenja u vrednosti i / ili učestalosti vremena._x000D_
</t>
  </si>
  <si>
    <t>Izrada Zakona o ABPK kako bi se Agencija osposobila za izricanje administrativnih i disciplinskih sankcija zbog neprijavljivanja poklona.</t>
  </si>
  <si>
    <t>Izrada Zakona o prijavi imovine kako bi se obezbedila kontrola verodostojnosti radi utvrđivanja imovine, prihoda i poklona prijavljenih u izvorima i pravnom poreklu, predstavio javni zvaničnik.</t>
  </si>
  <si>
    <t>Izrada Zakona o rprijavi imovine radi kontrole izjava protiv drugih izvora informacija, poput interneta, izveštavanja u medijima itd.</t>
  </si>
  <si>
    <t>Izrada Zakona o raseljenim licima kako bi se utvrdio način verifikacije stvarnih tržišnih vrednosti prijavljene imovine.</t>
  </si>
  <si>
    <t>Izrada Zakona o PI u cilju utvrđivanja mogućnosti saradnje Agencije sa stranim državnim organima, u svrhu primene Zakona o PI.</t>
  </si>
  <si>
    <t>Izrada Zakona o prijavi imovine. u cilju uspostavljanja posebnih i primenjivih postupaka za podnošenje i proveru imovinskih izjava službenika koji rade tajno i / ili u obaveštajnim službama i / ili na položajima u vojnim formacijama i državnim organima koji obavljaju operativne i detektivske delatnosti.</t>
  </si>
  <si>
    <t>Izrada Zakona o PI-u kako bi se utvrdila nadležnost ABPK-a za izricanje upravnih sankcija, uspostavljanje administrativne i / ili disciplinske odgovornosti za nepodnošenje izjave o imovini, kao i za odložene i / ili nepotpune podneske.</t>
  </si>
  <si>
    <t>Izrada Zakona o PI-u kako bi se jasno definisala unutrašnja imovina koja se mora iscrpiti, pre nego što se neprijavljivanje ili lažno prijavljivanje imovine kvalifikuje kao krivično delo.</t>
  </si>
  <si>
    <t xml:space="preserve">Usvojen Zakon o Agenciji. </t>
  </si>
  <si>
    <t>Izmena i dopuna Zakona o PI kako bi se propisala potpuna, obavezna provera u sledećim slučajevima: (a) sve izjave koje su podneli visoki javni službenici i (b) izjave zasnovane na riziku viših javnih funkcionera koji se nalaze na antikorupcijskim funkcijama utvrđenim analizom rizika.</t>
  </si>
  <si>
    <t>Definisanje odredbi, u dogovoru sa ABPK-om i uz odobrenje državnih obaveštajnih, vojnih i sigurnosnih agencija, u vezi sa javnim izlaganjem izjava osoba koje pripadaju tim agencijama, sa ciljem ojačati propise predviđene članom 12. Zakona o pristupu javnim dokumentima, koji postavlja minimalni standard za izuzeće od prava na pristup dokumentima.</t>
  </si>
  <si>
    <t>Osnovne obuke održanih tokom 2022.</t>
  </si>
  <si>
    <t>Izrađeni programi rehabilitacije za zloupotrebu supstanci</t>
  </si>
  <si>
    <t>Izmene i dopune Uredbe SSK-a o oceni učinka tako da se zapošljavanje Komisije za ocenu učinka vrši putem otvorenog poziva, sa jasnim i merljivim kriterijumima, sa različitim vremenskim mandatima koji osigurava očuvanje institucionalne memorije</t>
  </si>
  <si>
    <t>MD, PSK</t>
  </si>
  <si>
    <t>Godišnji izveštaj KPS-a sadrži informacije u vezi sa tretmanom kršenja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</si>
</sst>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 #,##0.00_-;_-* &quot;-&quot;??_-;_-@_-"/>
    <numFmt numFmtId="165" formatCode="_(* #,##0_);_(* \(#,##0.00\);_(* &quot;-&quot;??_);_(@_)"/>
    <numFmt numFmtId="166" formatCode="_(* #,##0_);_(* \(#,##0\);_(* &quot;-&quot;??_);_(@_)"/>
  </numFmts>
  <fonts count="39" x14ac:knownFonts="1">
    <font>
      <sz val="11"/>
      <color theme="1"/>
      <name val="Calibri"/>
      <family val="2"/>
      <scheme val="minor"/>
    </font>
    <font>
      <b/>
      <sz val="9"/>
      <color theme="1"/>
      <name val="Arial Narrow"/>
      <family val="2"/>
    </font>
    <font>
      <sz val="11"/>
      <color theme="1"/>
      <name val="Arial Narrow"/>
      <family val="2"/>
    </font>
    <font>
      <b/>
      <sz val="10"/>
      <color theme="1"/>
      <name val="Arial Narrow"/>
      <family val="2"/>
    </font>
    <font>
      <sz val="9"/>
      <color theme="1"/>
      <name val="Arial Narrow"/>
      <family val="2"/>
    </font>
    <font>
      <sz val="10"/>
      <color theme="1"/>
      <name val="Arial Narrow"/>
      <family val="2"/>
    </font>
    <font>
      <sz val="12"/>
      <color theme="1"/>
      <name val="Arial Narrow"/>
      <family val="2"/>
    </font>
    <font>
      <b/>
      <i/>
      <sz val="10"/>
      <color theme="1"/>
      <name val="Arial Narrow"/>
      <family val="2"/>
    </font>
    <font>
      <i/>
      <sz val="10"/>
      <color theme="1"/>
      <name val="Arial Narrow"/>
      <family val="2"/>
    </font>
    <font>
      <b/>
      <sz val="10.5"/>
      <color theme="1"/>
      <name val="Arial Narrow"/>
      <family val="2"/>
    </font>
    <font>
      <i/>
      <sz val="9"/>
      <color theme="1"/>
      <name val="Arial Narrow"/>
      <family val="2"/>
    </font>
    <font>
      <sz val="11"/>
      <color rgb="FFFF0000"/>
      <name val="Arial Narrow"/>
      <family val="2"/>
    </font>
    <font>
      <sz val="9"/>
      <color rgb="FFFF0000"/>
      <name val="Arial Narrow"/>
      <family val="2"/>
    </font>
    <font>
      <sz val="12"/>
      <color theme="1"/>
      <name val="Tw Cen MT"/>
      <family val="2"/>
    </font>
    <font>
      <b/>
      <i/>
      <sz val="9"/>
      <color theme="1"/>
      <name val="Arial Narrow"/>
      <family val="2"/>
    </font>
    <font>
      <sz val="10"/>
      <color rgb="FFFF0000"/>
      <name val="Arial Narrow"/>
      <family val="2"/>
    </font>
    <font>
      <sz val="10"/>
      <name val="Arial Narrow"/>
      <family val="2"/>
    </font>
    <font>
      <sz val="10"/>
      <color rgb="FF000000"/>
      <name val="Arial Narrow"/>
      <family val="2"/>
    </font>
    <font>
      <b/>
      <sz val="11"/>
      <color theme="1"/>
      <name val="Arial Narrow"/>
      <family val="2"/>
    </font>
    <font>
      <i/>
      <sz val="10"/>
      <name val="Arial Narrow"/>
      <family val="2"/>
    </font>
    <font>
      <sz val="12"/>
      <name val="Arial Narrow"/>
      <family val="2"/>
    </font>
    <font>
      <b/>
      <sz val="10.5"/>
      <name val="Arial Narrow"/>
      <family val="2"/>
    </font>
    <font>
      <b/>
      <i/>
      <sz val="10"/>
      <name val="Arial Narrow"/>
      <family val="2"/>
    </font>
    <font>
      <b/>
      <sz val="9"/>
      <name val="Arial Narrow"/>
      <family val="2"/>
    </font>
    <font>
      <i/>
      <sz val="9"/>
      <name val="Arial Narrow"/>
      <family val="2"/>
    </font>
    <font>
      <sz val="9"/>
      <name val="Arial Narrow"/>
      <family val="2"/>
    </font>
    <font>
      <b/>
      <sz val="10"/>
      <name val="Arial Narrow"/>
      <family val="2"/>
    </font>
    <font>
      <i/>
      <sz val="12"/>
      <name val="Arial Narrow"/>
      <family val="2"/>
    </font>
    <font>
      <sz val="11"/>
      <color theme="1"/>
      <name val="Calibri"/>
      <family val="2"/>
      <scheme val="minor"/>
    </font>
    <font>
      <b/>
      <sz val="12"/>
      <name val="Arial Narrow"/>
      <family val="2"/>
    </font>
    <font>
      <i/>
      <sz val="11"/>
      <name val="Arial Narrow"/>
      <family val="2"/>
    </font>
    <font>
      <sz val="11"/>
      <name val="Arial Narrow"/>
      <family val="2"/>
    </font>
    <font>
      <sz val="11"/>
      <name val="Calibri"/>
      <family val="2"/>
      <scheme val="minor"/>
    </font>
    <font>
      <b/>
      <i/>
      <sz val="9"/>
      <name val="Arial Narrow"/>
      <family val="2"/>
    </font>
    <font>
      <sz val="10.5"/>
      <name val="Arial Narrow"/>
      <family val="2"/>
    </font>
    <font>
      <sz val="11"/>
      <name val="Arial"/>
      <family val="2"/>
    </font>
    <font>
      <sz val="10"/>
      <name val="Arial"/>
      <family val="2"/>
    </font>
    <font>
      <sz val="10"/>
      <color theme="1"/>
      <name val="Calibri"/>
      <family val="2"/>
      <scheme val="minor"/>
    </font>
    <font>
      <sz val="10"/>
      <name val="Tw Cen MT"/>
      <family val="2"/>
    </font>
  </fonts>
  <fills count="23">
    <fill>
      <patternFill patternType="none"/>
    </fill>
    <fill>
      <patternFill patternType="gray125"/>
    </fill>
    <fill>
      <patternFill patternType="solid">
        <fgColor rgb="FFBDD6EE"/>
        <bgColor indexed="64"/>
      </patternFill>
    </fill>
    <fill>
      <patternFill patternType="solid">
        <fgColor rgb="FFBFBFBF"/>
        <bgColor indexed="64"/>
      </patternFill>
    </fill>
    <fill>
      <patternFill patternType="solid">
        <fgColor rgb="FFD9D9D9"/>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2"/>
        <bgColor indexed="64"/>
      </patternFill>
    </fill>
    <fill>
      <patternFill patternType="solid">
        <fgColor theme="2" tint="-9.9978637043366805E-2"/>
        <bgColor indexed="64"/>
      </patternFill>
    </fill>
    <fill>
      <patternFill patternType="solid">
        <fgColor rgb="FFF2F2F2"/>
        <bgColor indexed="64"/>
      </patternFill>
    </fill>
    <fill>
      <patternFill patternType="solid">
        <fgColor rgb="FFFFFFFF"/>
        <bgColor rgb="FF000000"/>
      </patternFill>
    </fill>
    <fill>
      <patternFill patternType="solid">
        <fgColor rgb="FFECECEC"/>
        <bgColor indexed="64"/>
      </patternFill>
    </fill>
    <fill>
      <patternFill patternType="solid">
        <fgColor rgb="FFF2F2F2"/>
        <bgColor rgb="FFF2F2F2"/>
      </patternFill>
    </fill>
    <fill>
      <patternFill patternType="solid">
        <fgColor theme="4" tint="0.59999389629810485"/>
        <bgColor indexed="64"/>
      </patternFill>
    </fill>
    <fill>
      <patternFill patternType="solid">
        <fgColor rgb="FFFFFFFF"/>
        <bgColor indexed="64"/>
      </patternFill>
    </fill>
    <fill>
      <patternFill patternType="solid">
        <fgColor theme="0"/>
        <bgColor theme="0"/>
      </patternFill>
    </fill>
    <fill>
      <patternFill patternType="solid">
        <fgColor theme="0"/>
        <bgColor rgb="FFFFFF00"/>
      </patternFill>
    </fill>
    <fill>
      <patternFill patternType="solid">
        <fgColor rgb="FFF2F2F2"/>
        <bgColor rgb="FFE7E6E6"/>
      </patternFill>
    </fill>
    <fill>
      <patternFill patternType="solid">
        <fgColor rgb="FFF2F2F2"/>
        <bgColor rgb="FFD8D8D8"/>
      </patternFill>
    </fill>
    <fill>
      <patternFill patternType="solid">
        <fgColor theme="0"/>
        <bgColor rgb="FFFF0000"/>
      </patternFill>
    </fill>
    <fill>
      <patternFill patternType="solid">
        <fgColor theme="4" tint="0.59999389629810485"/>
        <bgColor rgb="FFE7E6E6"/>
      </patternFill>
    </fill>
  </fills>
  <borders count="5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000000"/>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right/>
      <top/>
      <bottom style="medium">
        <color rgb="FF000000"/>
      </bottom>
      <diagonal/>
    </border>
    <border>
      <left style="medium">
        <color rgb="FF000000"/>
      </left>
      <right style="medium">
        <color rgb="FFCCCCCC"/>
      </right>
      <top style="medium">
        <color rgb="FFCCCCCC"/>
      </top>
      <bottom style="medium">
        <color rgb="FF000000"/>
      </bottom>
      <diagonal/>
    </border>
    <border>
      <left style="medium">
        <color rgb="FFCCCCCC"/>
      </left>
      <right style="medium">
        <color rgb="FFCCCCCC"/>
      </right>
      <top style="medium">
        <color rgb="FFCCCCCC"/>
      </top>
      <bottom style="medium">
        <color rgb="FF000000"/>
      </bottom>
      <diagonal/>
    </border>
    <border>
      <left style="medium">
        <color rgb="FF000000"/>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style="medium">
        <color rgb="FF000000"/>
      </right>
      <top style="medium">
        <color rgb="FF000000"/>
      </top>
      <bottom/>
      <diagonal/>
    </border>
    <border>
      <left style="medium">
        <color rgb="FF000000"/>
      </left>
      <right style="medium">
        <color rgb="FF000000"/>
      </right>
      <top style="medium">
        <color indexed="64"/>
      </top>
      <bottom style="medium">
        <color rgb="FF000000"/>
      </bottom>
      <diagonal/>
    </border>
    <border>
      <left style="medium">
        <color rgb="FF000000"/>
      </left>
      <right style="thin">
        <color rgb="FF000000"/>
      </right>
      <top style="medium">
        <color rgb="FF000000"/>
      </top>
      <bottom/>
      <diagonal/>
    </border>
  </borders>
  <cellStyleXfs count="2">
    <xf numFmtId="0" fontId="0" fillId="0" borderId="0"/>
    <xf numFmtId="164" fontId="28" fillId="0" borderId="0" applyFont="0" applyFill="0" applyBorder="0" applyAlignment="0" applyProtection="0"/>
  </cellStyleXfs>
  <cellXfs count="826">
    <xf numFmtId="0" fontId="0" fillId="0" borderId="0" xfId="0"/>
    <xf numFmtId="0" fontId="2" fillId="0" borderId="0" xfId="0" applyFont="1"/>
    <xf numFmtId="0" fontId="4" fillId="3" borderId="5" xfId="0" applyFont="1" applyFill="1" applyBorder="1" applyAlignment="1">
      <alignment horizontal="center" vertical="center" wrapText="1"/>
    </xf>
    <xf numFmtId="0" fontId="3" fillId="0" borderId="4" xfId="0" applyFont="1" applyBorder="1" applyAlignment="1">
      <alignment vertical="center" wrapText="1"/>
    </xf>
    <xf numFmtId="0" fontId="1" fillId="4" borderId="6"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5" fillId="0" borderId="4" xfId="0" applyFont="1" applyBorder="1" applyAlignment="1">
      <alignment vertical="center" wrapText="1"/>
    </xf>
    <xf numFmtId="0" fontId="11" fillId="0" borderId="0" xfId="0" applyFont="1"/>
    <xf numFmtId="0" fontId="13" fillId="0" borderId="0" xfId="0" applyFont="1"/>
    <xf numFmtId="0" fontId="2" fillId="0" borderId="0" xfId="0" applyFont="1" applyFill="1"/>
    <xf numFmtId="0" fontId="2" fillId="0" borderId="0" xfId="0" applyFont="1" applyAlignment="1">
      <alignment horizontal="center"/>
    </xf>
    <xf numFmtId="0" fontId="2" fillId="0" borderId="0" xfId="0" applyFont="1" applyAlignment="1">
      <alignment horizontal="center" vertical="center"/>
    </xf>
    <xf numFmtId="0" fontId="14" fillId="5" borderId="6" xfId="0" applyFont="1" applyFill="1" applyBorder="1" applyAlignment="1">
      <alignment horizontal="left" vertical="center" wrapText="1"/>
    </xf>
    <xf numFmtId="0" fontId="3" fillId="4" borderId="14" xfId="0" applyFont="1" applyFill="1" applyBorder="1" applyAlignment="1">
      <alignment vertical="center" wrapText="1"/>
    </xf>
    <xf numFmtId="0" fontId="3" fillId="4" borderId="5" xfId="0" applyFont="1" applyFill="1" applyBorder="1" applyAlignment="1">
      <alignment vertical="center" wrapText="1"/>
    </xf>
    <xf numFmtId="0" fontId="5" fillId="0" borderId="0" xfId="0" applyFont="1"/>
    <xf numFmtId="0" fontId="5" fillId="0" borderId="0" xfId="0" applyFont="1" applyAlignment="1">
      <alignment vertical="center"/>
    </xf>
    <xf numFmtId="0" fontId="6" fillId="0" borderId="6" xfId="0" applyFont="1" applyFill="1" applyBorder="1" applyAlignment="1">
      <alignment vertical="center" wrapText="1"/>
    </xf>
    <xf numFmtId="0" fontId="5" fillId="9" borderId="6" xfId="0" applyFont="1" applyFill="1" applyBorder="1" applyAlignment="1">
      <alignment vertical="center" wrapText="1"/>
    </xf>
    <xf numFmtId="0" fontId="27" fillId="5" borderId="6" xfId="0" applyFont="1" applyFill="1" applyBorder="1" applyAlignment="1">
      <alignment horizontal="left" vertical="center" wrapText="1"/>
    </xf>
    <xf numFmtId="0" fontId="6" fillId="0" borderId="0" xfId="0" applyFont="1"/>
    <xf numFmtId="0" fontId="2" fillId="6" borderId="0" xfId="0" applyFont="1" applyFill="1"/>
    <xf numFmtId="0" fontId="2" fillId="6" borderId="3" xfId="0" applyFont="1" applyFill="1" applyBorder="1"/>
    <xf numFmtId="0" fontId="6" fillId="0" borderId="6" xfId="0" applyFont="1" applyBorder="1" applyAlignment="1">
      <alignment vertical="center" wrapText="1"/>
    </xf>
    <xf numFmtId="0" fontId="3" fillId="4" borderId="3" xfId="0" applyFont="1" applyFill="1" applyBorder="1" applyAlignment="1">
      <alignment vertical="center" wrapText="1"/>
    </xf>
    <xf numFmtId="0" fontId="3" fillId="4" borderId="2" xfId="0" applyFont="1" applyFill="1" applyBorder="1" applyAlignment="1">
      <alignment vertical="center" wrapText="1"/>
    </xf>
    <xf numFmtId="0" fontId="26" fillId="0" borderId="1" xfId="0" applyFont="1" applyBorder="1" applyAlignment="1">
      <alignment horizontal="center" vertical="center" wrapText="1"/>
    </xf>
    <xf numFmtId="0" fontId="0" fillId="0" borderId="0" xfId="0"/>
    <xf numFmtId="0" fontId="1" fillId="2" borderId="1" xfId="0" applyFont="1" applyFill="1" applyBorder="1" applyAlignment="1">
      <alignment horizontal="center" vertical="center" wrapText="1"/>
    </xf>
    <xf numFmtId="0" fontId="2" fillId="0" borderId="0" xfId="0" applyFont="1"/>
    <xf numFmtId="0" fontId="3" fillId="3" borderId="4" xfId="0" applyFont="1" applyFill="1" applyBorder="1" applyAlignment="1">
      <alignment vertical="center" wrapText="1"/>
    </xf>
    <xf numFmtId="0" fontId="3" fillId="3" borderId="5" xfId="0" applyFont="1" applyFill="1" applyBorder="1" applyAlignment="1">
      <alignment vertical="center" wrapText="1"/>
    </xf>
    <xf numFmtId="0" fontId="3" fillId="0" borderId="4" xfId="0" applyFont="1" applyBorder="1" applyAlignment="1">
      <alignment vertical="center" wrapText="1"/>
    </xf>
    <xf numFmtId="0" fontId="3" fillId="0" borderId="9" xfId="0" applyFont="1" applyBorder="1" applyAlignment="1">
      <alignment horizontal="center" vertical="center" wrapText="1"/>
    </xf>
    <xf numFmtId="0" fontId="4"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3" fillId="4" borderId="4" xfId="0" applyFont="1" applyFill="1" applyBorder="1" applyAlignment="1">
      <alignment vertical="center" wrapText="1"/>
    </xf>
    <xf numFmtId="0" fontId="1" fillId="4" borderId="6"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5" fillId="0" borderId="4" xfId="0" applyFont="1" applyBorder="1" applyAlignment="1">
      <alignment vertical="center" wrapText="1"/>
    </xf>
    <xf numFmtId="0" fontId="5" fillId="0" borderId="6" xfId="0" applyFont="1" applyBorder="1" applyAlignment="1">
      <alignment vertical="center" wrapText="1"/>
    </xf>
    <xf numFmtId="0" fontId="8" fillId="0" borderId="6" xfId="0" applyFont="1" applyBorder="1" applyAlignment="1">
      <alignment horizontal="right" vertical="center" wrapText="1"/>
    </xf>
    <xf numFmtId="0" fontId="9" fillId="0" borderId="4" xfId="0" applyFont="1" applyBorder="1" applyAlignment="1">
      <alignment vertical="center" wrapText="1"/>
    </xf>
    <xf numFmtId="0" fontId="10" fillId="5" borderId="6" xfId="0" applyFont="1" applyFill="1" applyBorder="1" applyAlignment="1">
      <alignment horizontal="left" vertical="center" wrapText="1"/>
    </xf>
    <xf numFmtId="0" fontId="1" fillId="5" borderId="4" xfId="0" applyFont="1" applyFill="1" applyBorder="1" applyAlignment="1">
      <alignment horizontal="left" vertical="center" wrapText="1"/>
    </xf>
    <xf numFmtId="0" fontId="11" fillId="0" borderId="0" xfId="0" applyFont="1"/>
    <xf numFmtId="0" fontId="3" fillId="5" borderId="7"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5" fillId="0" borderId="6" xfId="0" applyFont="1" applyBorder="1" applyAlignment="1">
      <alignment horizontal="center" vertical="center" wrapText="1"/>
    </xf>
    <xf numFmtId="0" fontId="8" fillId="5" borderId="6" xfId="0" applyFont="1" applyFill="1" applyBorder="1" applyAlignment="1">
      <alignment horizontal="left" vertical="center" wrapText="1"/>
    </xf>
    <xf numFmtId="0" fontId="3" fillId="5" borderId="4" xfId="0" applyFont="1" applyFill="1" applyBorder="1" applyAlignment="1">
      <alignment horizontal="left" vertical="center" wrapText="1"/>
    </xf>
    <xf numFmtId="0" fontId="8" fillId="5" borderId="6" xfId="0" applyFont="1" applyFill="1" applyBorder="1" applyAlignment="1">
      <alignment horizontal="left" wrapText="1"/>
    </xf>
    <xf numFmtId="0" fontId="5" fillId="0" borderId="1" xfId="0" applyFont="1" applyBorder="1" applyAlignment="1">
      <alignment vertical="center" wrapText="1"/>
    </xf>
    <xf numFmtId="0" fontId="5" fillId="0" borderId="5" xfId="0" applyFont="1" applyBorder="1" applyAlignment="1">
      <alignment vertical="center" wrapText="1"/>
    </xf>
    <xf numFmtId="0" fontId="2" fillId="0" borderId="0" xfId="0" applyFont="1" applyAlignment="1">
      <alignment wrapText="1"/>
    </xf>
    <xf numFmtId="0" fontId="3" fillId="4" borderId="7" xfId="0" applyFont="1" applyFill="1" applyBorder="1" applyAlignment="1">
      <alignment vertical="center"/>
    </xf>
    <xf numFmtId="0" fontId="3" fillId="4" borderId="3" xfId="0" applyFont="1" applyFill="1" applyBorder="1" applyAlignment="1">
      <alignment vertical="center"/>
    </xf>
    <xf numFmtId="0" fontId="3" fillId="4" borderId="2" xfId="0" applyFont="1" applyFill="1" applyBorder="1" applyAlignment="1">
      <alignment vertical="center"/>
    </xf>
    <xf numFmtId="0" fontId="16" fillId="0" borderId="6" xfId="0" applyFont="1" applyBorder="1" applyAlignment="1">
      <alignment vertical="center" wrapText="1"/>
    </xf>
    <xf numFmtId="0" fontId="2" fillId="0" borderId="0" xfId="0" applyFont="1" applyFill="1"/>
    <xf numFmtId="0" fontId="5" fillId="0" borderId="4" xfId="0" applyFont="1" applyFill="1" applyBorder="1" applyAlignment="1">
      <alignment vertical="center" wrapText="1"/>
    </xf>
    <xf numFmtId="0" fontId="5" fillId="0" borderId="6" xfId="0" applyFont="1" applyFill="1" applyBorder="1" applyAlignment="1">
      <alignment vertical="center" wrapText="1"/>
    </xf>
    <xf numFmtId="0" fontId="5" fillId="0" borderId="6" xfId="0" applyFont="1" applyFill="1" applyBorder="1" applyAlignment="1">
      <alignment horizontal="left" vertical="center" wrapText="1"/>
    </xf>
    <xf numFmtId="0" fontId="5" fillId="0" borderId="1" xfId="0" applyFont="1" applyFill="1" applyBorder="1" applyAlignment="1">
      <alignment vertical="center" wrapText="1"/>
    </xf>
    <xf numFmtId="0" fontId="5" fillId="0" borderId="13" xfId="0" applyFont="1" applyBorder="1" applyAlignment="1">
      <alignment vertical="center" wrapText="1"/>
    </xf>
    <xf numFmtId="0" fontId="5" fillId="0" borderId="6" xfId="0" applyFont="1" applyBorder="1" applyAlignment="1">
      <alignment horizontal="left" vertical="center" wrapText="1"/>
    </xf>
    <xf numFmtId="0" fontId="5" fillId="3"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18" fillId="5" borderId="0" xfId="0" applyFont="1" applyFill="1"/>
    <xf numFmtId="0" fontId="5" fillId="0" borderId="1" xfId="0" applyFont="1" applyFill="1" applyBorder="1" applyAlignment="1">
      <alignment horizontal="left" vertical="center" wrapText="1"/>
    </xf>
    <xf numFmtId="0" fontId="7" fillId="5" borderId="6" xfId="0" applyFont="1" applyFill="1" applyBorder="1" applyAlignment="1">
      <alignment horizontal="left" vertical="center" wrapText="1"/>
    </xf>
    <xf numFmtId="0" fontId="5" fillId="0" borderId="1" xfId="0" applyFont="1" applyFill="1" applyBorder="1" applyAlignment="1">
      <alignment horizontal="justify" vertical="center"/>
    </xf>
    <xf numFmtId="0" fontId="5" fillId="6" borderId="1" xfId="0" applyFont="1" applyFill="1" applyBorder="1" applyAlignment="1">
      <alignment horizontal="justify" vertical="center"/>
    </xf>
    <xf numFmtId="0" fontId="7" fillId="5" borderId="1" xfId="0" applyFont="1" applyFill="1" applyBorder="1" applyAlignment="1">
      <alignment horizontal="left" vertical="center" wrapText="1"/>
    </xf>
    <xf numFmtId="0" fontId="17" fillId="0" borderId="1" xfId="0" applyFont="1" applyFill="1" applyBorder="1" applyAlignment="1">
      <alignment vertical="center" wrapText="1"/>
    </xf>
    <xf numFmtId="0" fontId="16" fillId="6" borderId="1"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0" borderId="4" xfId="0" applyFont="1" applyBorder="1" applyAlignment="1">
      <alignment horizontal="center" vertical="center" wrapText="1"/>
    </xf>
    <xf numFmtId="0" fontId="14" fillId="5" borderId="1" xfId="0" applyFont="1" applyFill="1" applyBorder="1" applyAlignment="1">
      <alignment horizontal="left" vertical="center" wrapText="1"/>
    </xf>
    <xf numFmtId="0" fontId="16" fillId="0" borderId="4" xfId="0" applyFont="1" applyBorder="1" applyAlignment="1">
      <alignment vertical="center" wrapText="1"/>
    </xf>
    <xf numFmtId="0" fontId="5" fillId="0" borderId="15" xfId="0" applyFont="1" applyBorder="1" applyAlignment="1">
      <alignment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3" fillId="4" borderId="7" xfId="0" applyFont="1" applyFill="1" applyBorder="1" applyAlignment="1">
      <alignment vertical="center" wrapText="1"/>
    </xf>
    <xf numFmtId="0" fontId="3" fillId="4" borderId="3" xfId="0" applyFont="1" applyFill="1" applyBorder="1" applyAlignment="1">
      <alignment vertical="center" wrapText="1"/>
    </xf>
    <xf numFmtId="0" fontId="3" fillId="4" borderId="2" xfId="0" applyFont="1" applyFill="1" applyBorder="1" applyAlignment="1">
      <alignment vertical="center" wrapText="1"/>
    </xf>
    <xf numFmtId="0" fontId="4" fillId="0" borderId="7"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5" fillId="0" borderId="17" xfId="0" applyFont="1" applyBorder="1" applyAlignment="1">
      <alignment vertical="center" wrapText="1"/>
    </xf>
    <xf numFmtId="0" fontId="5" fillId="0" borderId="1" xfId="0" applyFont="1" applyBorder="1" applyAlignment="1">
      <alignment horizontal="justify" vertical="center"/>
    </xf>
    <xf numFmtId="0" fontId="5" fillId="0" borderId="15" xfId="0" applyFont="1" applyBorder="1" applyAlignment="1">
      <alignment horizontal="justify" vertical="center"/>
    </xf>
    <xf numFmtId="0" fontId="5" fillId="0" borderId="6" xfId="0" applyFont="1" applyBorder="1" applyAlignment="1">
      <alignment vertical="center" wrapText="1"/>
    </xf>
    <xf numFmtId="0" fontId="5" fillId="0" borderId="5" xfId="0" applyFont="1" applyFill="1" applyBorder="1" applyAlignment="1">
      <alignment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16" fillId="0" borderId="7" xfId="0" applyFont="1" applyBorder="1" applyAlignment="1">
      <alignment vertical="center" wrapText="1"/>
    </xf>
    <xf numFmtId="0" fontId="16" fillId="0" borderId="2" xfId="0" applyFont="1" applyBorder="1" applyAlignment="1">
      <alignment vertical="center" wrapText="1"/>
    </xf>
    <xf numFmtId="0" fontId="5" fillId="0" borderId="7" xfId="0" applyFont="1" applyFill="1" applyBorder="1" applyAlignment="1">
      <alignment vertical="center" wrapText="1"/>
    </xf>
    <xf numFmtId="0" fontId="5" fillId="0" borderId="2" xfId="0" applyFont="1" applyFill="1" applyBorder="1" applyAlignment="1">
      <alignment vertical="center" wrapText="1"/>
    </xf>
    <xf numFmtId="0" fontId="3" fillId="0" borderId="4" xfId="0" applyFont="1" applyFill="1" applyBorder="1" applyAlignment="1">
      <alignment vertical="center" wrapText="1"/>
    </xf>
    <xf numFmtId="0" fontId="3" fillId="0" borderId="3" xfId="0" applyFont="1" applyFill="1" applyBorder="1" applyAlignment="1">
      <alignment horizontal="center" vertical="center" wrapText="1"/>
    </xf>
    <xf numFmtId="0" fontId="15" fillId="0" borderId="6" xfId="0" applyFont="1" applyFill="1" applyBorder="1" applyAlignment="1">
      <alignment vertical="center" wrapText="1"/>
    </xf>
    <xf numFmtId="0" fontId="16" fillId="0" borderId="6" xfId="0" applyFont="1" applyFill="1" applyBorder="1" applyAlignment="1">
      <alignment vertical="center" wrapText="1"/>
    </xf>
    <xf numFmtId="0" fontId="5" fillId="0" borderId="13" xfId="0" applyFont="1" applyFill="1" applyBorder="1" applyAlignment="1">
      <alignment vertical="center" wrapText="1"/>
    </xf>
    <xf numFmtId="0" fontId="11" fillId="0" borderId="0" xfId="0" applyFont="1" applyFill="1"/>
    <xf numFmtId="0" fontId="3" fillId="0" borderId="6" xfId="0" applyFont="1" applyFill="1" applyBorder="1" applyAlignment="1">
      <alignment vertical="center" wrapText="1"/>
    </xf>
    <xf numFmtId="0" fontId="20" fillId="0" borderId="6" xfId="0" applyFont="1" applyFill="1" applyBorder="1" applyAlignment="1">
      <alignment vertical="center" wrapText="1"/>
    </xf>
    <xf numFmtId="0" fontId="3" fillId="0" borderId="9" xfId="0" applyFont="1" applyFill="1" applyBorder="1" applyAlignment="1">
      <alignment horizontal="center" vertical="center" wrapText="1"/>
    </xf>
    <xf numFmtId="0" fontId="5" fillId="9" borderId="4" xfId="0" applyFont="1" applyFill="1" applyBorder="1" applyAlignment="1">
      <alignment vertical="center" wrapText="1"/>
    </xf>
    <xf numFmtId="0" fontId="6" fillId="9" borderId="6" xfId="0" applyFont="1" applyFill="1" applyBorder="1" applyAlignment="1">
      <alignment vertical="center" wrapText="1"/>
    </xf>
    <xf numFmtId="0" fontId="2" fillId="9" borderId="0" xfId="0" applyFont="1" applyFill="1"/>
    <xf numFmtId="0" fontId="16" fillId="9" borderId="6" xfId="0" applyFont="1" applyFill="1" applyBorder="1" applyAlignment="1">
      <alignment vertical="center" wrapText="1"/>
    </xf>
    <xf numFmtId="0" fontId="3" fillId="0" borderId="0" xfId="0" applyFont="1" applyFill="1" applyBorder="1" applyAlignment="1">
      <alignment vertical="center" wrapText="1"/>
    </xf>
    <xf numFmtId="0" fontId="16" fillId="6" borderId="6" xfId="0" applyFont="1" applyFill="1" applyBorder="1" applyAlignment="1">
      <alignment vertical="center" wrapText="1"/>
    </xf>
    <xf numFmtId="165" fontId="16" fillId="0" borderId="6" xfId="0" applyNumberFormat="1" applyFont="1" applyBorder="1" applyAlignment="1">
      <alignment vertical="center" wrapText="1"/>
    </xf>
    <xf numFmtId="0" fontId="26" fillId="5" borderId="7"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9" borderId="4" xfId="0" applyFont="1" applyFill="1" applyBorder="1" applyAlignment="1">
      <alignment horizontal="center" vertical="center" wrapText="1"/>
    </xf>
    <xf numFmtId="0" fontId="23" fillId="9" borderId="5" xfId="0" applyFont="1" applyFill="1" applyBorder="1" applyAlignment="1">
      <alignment horizontal="center" vertical="center" wrapText="1"/>
    </xf>
    <xf numFmtId="0" fontId="23" fillId="9" borderId="3" xfId="0" applyFont="1" applyFill="1" applyBorder="1" applyAlignment="1">
      <alignment horizontal="center" vertical="center" wrapText="1"/>
    </xf>
    <xf numFmtId="0" fontId="23" fillId="9" borderId="2"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6" fillId="3" borderId="4" xfId="0" applyFont="1" applyFill="1" applyBorder="1" applyAlignment="1">
      <alignment vertical="center" wrapText="1"/>
    </xf>
    <xf numFmtId="0" fontId="26" fillId="0" borderId="5" xfId="0" applyFont="1" applyFill="1" applyBorder="1" applyAlignment="1">
      <alignment vertical="center" wrapText="1"/>
    </xf>
    <xf numFmtId="0" fontId="25" fillId="0" borderId="5" xfId="0" applyFont="1" applyFill="1" applyBorder="1" applyAlignment="1">
      <alignment horizontal="center" vertical="center" wrapText="1"/>
    </xf>
    <xf numFmtId="0" fontId="26" fillId="0" borderId="4" xfId="0" applyFont="1" applyBorder="1" applyAlignment="1">
      <alignment vertical="center" wrapText="1"/>
    </xf>
    <xf numFmtId="0" fontId="26" fillId="0" borderId="9" xfId="0" applyFont="1" applyFill="1" applyBorder="1" applyAlignment="1">
      <alignment horizontal="left" vertical="center" wrapText="1"/>
    </xf>
    <xf numFmtId="4" fontId="16" fillId="0" borderId="6" xfId="0" applyNumberFormat="1" applyFont="1" applyBorder="1" applyAlignment="1">
      <alignment horizontal="center" vertical="center" wrapText="1"/>
    </xf>
    <xf numFmtId="0" fontId="26" fillId="0" borderId="10" xfId="0" applyFont="1" applyFill="1" applyBorder="1" applyAlignment="1">
      <alignment horizontal="left" vertical="center" wrapText="1"/>
    </xf>
    <xf numFmtId="0" fontId="26" fillId="0" borderId="5" xfId="0" applyFont="1" applyFill="1" applyBorder="1" applyAlignment="1">
      <alignment horizontal="left" vertical="center" wrapText="1"/>
    </xf>
    <xf numFmtId="4" fontId="16" fillId="0" borderId="1" xfId="0" applyNumberFormat="1" applyFont="1" applyBorder="1" applyAlignment="1">
      <alignment horizontal="center" vertical="center" wrapText="1"/>
    </xf>
    <xf numFmtId="0" fontId="29" fillId="4" borderId="4" xfId="0" applyFont="1" applyFill="1" applyBorder="1" applyAlignment="1">
      <alignment vertical="center" wrapText="1"/>
    </xf>
    <xf numFmtId="0" fontId="25" fillId="0" borderId="6"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3" fillId="4" borderId="6" xfId="0" applyFont="1" applyFill="1" applyBorder="1" applyAlignment="1">
      <alignment horizontal="center" vertical="center" wrapText="1"/>
    </xf>
    <xf numFmtId="0" fontId="23" fillId="5" borderId="4" xfId="0" applyFont="1" applyFill="1" applyBorder="1" applyAlignment="1">
      <alignment horizontal="left" vertical="center" wrapText="1"/>
    </xf>
    <xf numFmtId="0" fontId="30" fillId="5" borderId="6" xfId="0" applyFont="1" applyFill="1" applyBorder="1" applyAlignment="1">
      <alignment horizontal="left" vertical="center" wrapText="1"/>
    </xf>
    <xf numFmtId="0" fontId="23" fillId="5" borderId="7" xfId="0" applyFont="1" applyFill="1" applyBorder="1" applyAlignment="1">
      <alignment horizontal="center" vertical="center" wrapText="1"/>
    </xf>
    <xf numFmtId="0" fontId="23" fillId="5" borderId="3" xfId="0" applyFont="1" applyFill="1" applyBorder="1" applyAlignment="1">
      <alignment horizontal="center" vertical="center" wrapText="1"/>
    </xf>
    <xf numFmtId="0" fontId="23" fillId="5" borderId="2" xfId="0" applyFont="1" applyFill="1" applyBorder="1" applyAlignment="1">
      <alignment horizontal="center" vertical="center" wrapText="1"/>
    </xf>
    <xf numFmtId="0" fontId="16" fillId="0" borderId="4" xfId="0" applyFont="1" applyFill="1" applyBorder="1" applyAlignment="1">
      <alignment vertical="center" wrapText="1"/>
    </xf>
    <xf numFmtId="0" fontId="16" fillId="0" borderId="13" xfId="0" applyFont="1" applyFill="1" applyBorder="1" applyAlignment="1">
      <alignment vertical="center" wrapText="1"/>
    </xf>
    <xf numFmtId="0" fontId="16" fillId="0" borderId="1" xfId="0" applyFont="1" applyFill="1" applyBorder="1" applyAlignment="1">
      <alignment vertical="center" wrapText="1"/>
    </xf>
    <xf numFmtId="165" fontId="16" fillId="0" borderId="2" xfId="0" applyNumberFormat="1" applyFont="1" applyFill="1" applyBorder="1" applyAlignment="1">
      <alignment vertical="center" wrapText="1"/>
    </xf>
    <xf numFmtId="0" fontId="16" fillId="0" borderId="1" xfId="0" applyFont="1" applyBorder="1" applyAlignment="1">
      <alignment vertical="center" wrapText="1"/>
    </xf>
    <xf numFmtId="0" fontId="27" fillId="9" borderId="6" xfId="0" applyFont="1" applyFill="1" applyBorder="1" applyAlignment="1">
      <alignment horizontal="left" vertical="center" wrapText="1"/>
    </xf>
    <xf numFmtId="0" fontId="23" fillId="0" borderId="4" xfId="0" applyFont="1" applyFill="1" applyBorder="1" applyAlignment="1">
      <alignment horizontal="left" vertical="center" wrapText="1"/>
    </xf>
    <xf numFmtId="0" fontId="22" fillId="0" borderId="6" xfId="0" applyFont="1" applyBorder="1" applyAlignment="1">
      <alignment vertical="center" wrapText="1"/>
    </xf>
    <xf numFmtId="0" fontId="19" fillId="0" borderId="6" xfId="0" applyFont="1" applyBorder="1" applyAlignment="1">
      <alignment horizontal="right" vertical="center" wrapText="1"/>
    </xf>
    <xf numFmtId="4" fontId="5" fillId="0" borderId="6" xfId="0" applyNumberFormat="1" applyFont="1" applyFill="1" applyBorder="1" applyAlignment="1">
      <alignment horizontal="center" vertical="center" wrapText="1"/>
    </xf>
    <xf numFmtId="0" fontId="16" fillId="0" borderId="6" xfId="0" applyFont="1" applyFill="1" applyBorder="1" applyAlignment="1">
      <alignment horizontal="center" vertical="center" wrapText="1"/>
    </xf>
    <xf numFmtId="0" fontId="31" fillId="0" borderId="0" xfId="0" applyFont="1"/>
    <xf numFmtId="0" fontId="26" fillId="3" borderId="5" xfId="0" applyFont="1" applyFill="1" applyBorder="1" applyAlignment="1">
      <alignment vertical="center" wrapText="1"/>
    </xf>
    <xf numFmtId="0" fontId="25" fillId="3" borderId="5" xfId="0" applyFont="1" applyFill="1" applyBorder="1" applyAlignment="1">
      <alignment horizontal="center" vertical="center" wrapText="1"/>
    </xf>
    <xf numFmtId="0" fontId="25" fillId="7" borderId="7" xfId="0" applyFont="1" applyFill="1" applyBorder="1" applyAlignment="1">
      <alignment vertical="center" wrapText="1"/>
    </xf>
    <xf numFmtId="0" fontId="25" fillId="7" borderId="3" xfId="0" applyFont="1" applyFill="1" applyBorder="1" applyAlignment="1">
      <alignment vertical="center" wrapText="1"/>
    </xf>
    <xf numFmtId="0" fontId="25" fillId="7" borderId="2" xfId="0" applyFont="1" applyFill="1" applyBorder="1" applyAlignment="1">
      <alignment vertical="center" wrapText="1"/>
    </xf>
    <xf numFmtId="0" fontId="26" fillId="4" borderId="4" xfId="0" applyFont="1" applyFill="1" applyBorder="1" applyAlignment="1">
      <alignment vertical="center" wrapText="1"/>
    </xf>
    <xf numFmtId="0" fontId="26" fillId="0" borderId="4" xfId="0" applyFont="1" applyFill="1" applyBorder="1" applyAlignment="1">
      <alignment vertical="center" wrapText="1"/>
    </xf>
    <xf numFmtId="0" fontId="26" fillId="0" borderId="9" xfId="0" applyFont="1" applyFill="1" applyBorder="1" applyAlignment="1">
      <alignment horizontal="center" vertical="center" wrapText="1"/>
    </xf>
    <xf numFmtId="4" fontId="16" fillId="0" borderId="6" xfId="0" applyNumberFormat="1" applyFont="1" applyFill="1" applyBorder="1" applyAlignment="1">
      <alignment horizontal="center" vertical="center" wrapText="1"/>
    </xf>
    <xf numFmtId="0" fontId="26" fillId="0" borderId="1"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6" fillId="0" borderId="13" xfId="0" applyFont="1" applyFill="1" applyBorder="1" applyAlignment="1">
      <alignment horizontal="center" vertical="center" wrapText="1"/>
    </xf>
    <xf numFmtId="0" fontId="26" fillId="5" borderId="4" xfId="0" applyFont="1" applyFill="1" applyBorder="1" applyAlignment="1">
      <alignment horizontal="left" vertical="center" wrapText="1"/>
    </xf>
    <xf numFmtId="0" fontId="19" fillId="5" borderId="6" xfId="0" applyFont="1" applyFill="1" applyBorder="1" applyAlignment="1">
      <alignment horizontal="left" vertical="center" wrapText="1"/>
    </xf>
    <xf numFmtId="0" fontId="26" fillId="5" borderId="2" xfId="0" applyFont="1" applyFill="1" applyBorder="1" applyAlignment="1">
      <alignment horizontal="center" vertical="center" wrapText="1"/>
    </xf>
    <xf numFmtId="0" fontId="16" fillId="0" borderId="0" xfId="0" applyFont="1"/>
    <xf numFmtId="0" fontId="31" fillId="0" borderId="0" xfId="0" applyFont="1" applyFill="1"/>
    <xf numFmtId="0" fontId="24" fillId="5" borderId="6" xfId="0" applyFont="1" applyFill="1" applyBorder="1" applyAlignment="1">
      <alignment horizontal="left" vertical="center" wrapText="1"/>
    </xf>
    <xf numFmtId="0" fontId="31" fillId="11" borderId="0" xfId="0" applyFont="1" applyFill="1"/>
    <xf numFmtId="0" fontId="23" fillId="11" borderId="4" xfId="0" applyFont="1" applyFill="1" applyBorder="1" applyAlignment="1">
      <alignment horizontal="left" vertical="center" wrapText="1"/>
    </xf>
    <xf numFmtId="0" fontId="24" fillId="11" borderId="6" xfId="0" applyFont="1" applyFill="1" applyBorder="1" applyAlignment="1">
      <alignment horizontal="left" vertical="center" wrapText="1"/>
    </xf>
    <xf numFmtId="0" fontId="23" fillId="11" borderId="3" xfId="0" applyFont="1" applyFill="1" applyBorder="1" applyAlignment="1">
      <alignment horizontal="center" vertical="center" wrapText="1"/>
    </xf>
    <xf numFmtId="0" fontId="23" fillId="11" borderId="2" xfId="0" applyFont="1" applyFill="1" applyBorder="1" applyAlignment="1">
      <alignment horizontal="center" vertical="center" wrapText="1"/>
    </xf>
    <xf numFmtId="0" fontId="25" fillId="0" borderId="0" xfId="0" applyFont="1"/>
    <xf numFmtId="0" fontId="16" fillId="6" borderId="2" xfId="0" applyFont="1" applyFill="1" applyBorder="1" applyAlignment="1">
      <alignment vertical="center" wrapText="1"/>
    </xf>
    <xf numFmtId="0" fontId="26" fillId="6"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16" fillId="6" borderId="4" xfId="0" applyFont="1" applyFill="1" applyBorder="1" applyAlignment="1">
      <alignment vertical="center" wrapText="1"/>
    </xf>
    <xf numFmtId="0" fontId="26" fillId="6" borderId="4" xfId="0" applyFont="1" applyFill="1" applyBorder="1" applyAlignment="1">
      <alignment horizontal="center" vertical="center" wrapText="1"/>
    </xf>
    <xf numFmtId="0" fontId="16" fillId="12" borderId="6" xfId="0" applyFont="1" applyFill="1" applyBorder="1" applyAlignment="1">
      <alignment vertical="center" wrapText="1"/>
    </xf>
    <xf numFmtId="0" fontId="3" fillId="0" borderId="4" xfId="0" applyFont="1" applyFill="1" applyBorder="1" applyAlignment="1">
      <alignment horizontal="left" vertical="center" wrapText="1"/>
    </xf>
    <xf numFmtId="0" fontId="2" fillId="0" borderId="0" xfId="0" applyFont="1" applyFill="1" applyAlignment="1">
      <alignment horizontal="left"/>
    </xf>
    <xf numFmtId="4" fontId="16" fillId="0" borderId="1" xfId="0" applyNumberFormat="1" applyFont="1" applyBorder="1" applyAlignment="1">
      <alignment vertical="center" wrapText="1" shrinkToFit="1"/>
    </xf>
    <xf numFmtId="4" fontId="16" fillId="9" borderId="1" xfId="0" applyNumberFormat="1" applyFont="1" applyFill="1" applyBorder="1" applyAlignment="1">
      <alignment horizontal="center" vertical="center" wrapText="1" shrinkToFit="1"/>
    </xf>
    <xf numFmtId="0" fontId="5" fillId="0" borderId="0" xfId="0" applyFont="1" applyFill="1"/>
    <xf numFmtId="0" fontId="26" fillId="2" borderId="1" xfId="0" applyFont="1" applyFill="1" applyBorder="1" applyAlignment="1">
      <alignment horizontal="center" vertical="center" wrapText="1"/>
    </xf>
    <xf numFmtId="0" fontId="26" fillId="3" borderId="1" xfId="0" applyFont="1" applyFill="1" applyBorder="1" applyAlignment="1">
      <alignment vertical="center" wrapText="1"/>
    </xf>
    <xf numFmtId="0" fontId="26" fillId="3" borderId="1" xfId="0" applyFont="1" applyFill="1" applyBorder="1" applyAlignment="1">
      <alignment vertical="center" wrapText="1" shrinkToFit="1"/>
    </xf>
    <xf numFmtId="0" fontId="16" fillId="3" borderId="1" xfId="0" applyFont="1" applyFill="1" applyBorder="1" applyAlignment="1">
      <alignment horizontal="center" vertical="center" wrapText="1" shrinkToFit="1"/>
    </xf>
    <xf numFmtId="0" fontId="26" fillId="0" borderId="1" xfId="0" applyFont="1" applyFill="1" applyBorder="1" applyAlignment="1">
      <alignment horizontal="left" vertical="center" wrapText="1"/>
    </xf>
    <xf numFmtId="0" fontId="26" fillId="0" borderId="1" xfId="0" applyFont="1" applyFill="1" applyBorder="1" applyAlignment="1">
      <alignment vertical="center" wrapText="1" shrinkToFit="1"/>
    </xf>
    <xf numFmtId="0" fontId="26" fillId="9" borderId="1" xfId="0" applyFont="1" applyFill="1" applyBorder="1" applyAlignment="1">
      <alignment vertical="center" wrapText="1"/>
    </xf>
    <xf numFmtId="0" fontId="16" fillId="9" borderId="1" xfId="0" applyFont="1" applyFill="1" applyBorder="1" applyAlignment="1">
      <alignment vertical="justify" wrapText="1" shrinkToFit="1"/>
    </xf>
    <xf numFmtId="0" fontId="26" fillId="9" borderId="1" xfId="0" applyFont="1" applyFill="1" applyBorder="1" applyAlignment="1">
      <alignment vertical="justify" wrapText="1" shrinkToFit="1"/>
    </xf>
    <xf numFmtId="0" fontId="26" fillId="0" borderId="1" xfId="0" applyFont="1" applyFill="1" applyBorder="1" applyAlignment="1">
      <alignment horizontal="center" vertical="center" wrapText="1" shrinkToFit="1"/>
    </xf>
    <xf numFmtId="0" fontId="19" fillId="0" borderId="1" xfId="0" applyFont="1" applyFill="1" applyBorder="1" applyAlignment="1">
      <alignment horizontal="left" vertical="center" wrapText="1" shrinkToFit="1"/>
    </xf>
    <xf numFmtId="0" fontId="16" fillId="0" borderId="1" xfId="0" applyFont="1" applyFill="1" applyBorder="1" applyAlignment="1">
      <alignment vertical="center" wrapText="1" shrinkToFit="1"/>
    </xf>
    <xf numFmtId="0" fontId="16" fillId="0" borderId="1" xfId="0" applyFont="1" applyFill="1" applyBorder="1" applyAlignment="1">
      <alignment horizontal="left" vertical="center" wrapText="1" shrinkToFit="1"/>
    </xf>
    <xf numFmtId="0" fontId="16" fillId="0" borderId="6" xfId="0" applyFont="1" applyFill="1" applyBorder="1" applyAlignment="1">
      <alignment vertical="center" wrapText="1" shrinkToFit="1"/>
    </xf>
    <xf numFmtId="0" fontId="26" fillId="0" borderId="9"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3" xfId="0" applyFont="1" applyFill="1" applyBorder="1" applyAlignment="1">
      <alignment horizontal="center" vertical="center" wrapText="1"/>
    </xf>
    <xf numFmtId="0" fontId="16" fillId="0" borderId="2" xfId="0" applyFont="1" applyFill="1" applyBorder="1" applyAlignment="1">
      <alignment horizontal="center" vertical="center" wrapText="1"/>
    </xf>
    <xf numFmtId="4" fontId="16" fillId="0" borderId="1" xfId="0" applyNumberFormat="1" applyFont="1" applyFill="1" applyBorder="1" applyAlignment="1">
      <alignment horizontal="center" vertical="center" wrapText="1"/>
    </xf>
    <xf numFmtId="0" fontId="26" fillId="4" borderId="6" xfId="0" applyFont="1" applyFill="1" applyBorder="1" applyAlignment="1">
      <alignment horizontal="center" vertical="center" wrapText="1"/>
    </xf>
    <xf numFmtId="0" fontId="22" fillId="5" borderId="6" xfId="0" applyFont="1" applyFill="1" applyBorder="1" applyAlignment="1">
      <alignment horizontal="left" vertical="center" wrapText="1"/>
    </xf>
    <xf numFmtId="0" fontId="26" fillId="8" borderId="4" xfId="0" applyFont="1" applyFill="1" applyBorder="1" applyAlignment="1">
      <alignment vertical="center" wrapText="1"/>
    </xf>
    <xf numFmtId="0" fontId="22" fillId="8" borderId="6" xfId="0" applyFont="1" applyFill="1" applyBorder="1" applyAlignment="1">
      <alignment horizontal="left" vertical="center" wrapText="1"/>
    </xf>
    <xf numFmtId="0" fontId="26" fillId="8" borderId="3" xfId="0" applyFont="1" applyFill="1" applyBorder="1" applyAlignment="1">
      <alignment horizontal="center" vertical="center" wrapText="1"/>
    </xf>
    <xf numFmtId="0" fontId="26" fillId="8" borderId="2" xfId="0" applyFont="1" applyFill="1" applyBorder="1" applyAlignment="1">
      <alignment horizontal="center" vertical="center" wrapText="1"/>
    </xf>
    <xf numFmtId="0" fontId="31" fillId="8" borderId="0" xfId="0" applyFont="1" applyFill="1"/>
    <xf numFmtId="0" fontId="16" fillId="0" borderId="15" xfId="0" applyFont="1" applyFill="1" applyBorder="1" applyAlignment="1">
      <alignment wrapText="1"/>
    </xf>
    <xf numFmtId="0" fontId="16" fillId="0" borderId="18" xfId="0" applyFont="1" applyFill="1" applyBorder="1" applyAlignment="1">
      <alignment horizontal="left" wrapText="1"/>
    </xf>
    <xf numFmtId="0" fontId="16" fillId="0" borderId="5" xfId="0" applyFont="1" applyFill="1" applyBorder="1" applyAlignment="1">
      <alignment vertical="center" wrapText="1"/>
    </xf>
    <xf numFmtId="0" fontId="16" fillId="0" borderId="5" xfId="0" applyFont="1" applyBorder="1" applyAlignment="1">
      <alignment vertical="center" wrapText="1"/>
    </xf>
    <xf numFmtId="0" fontId="16" fillId="0" borderId="6" xfId="0" applyFont="1" applyBorder="1" applyAlignment="1">
      <alignment horizontal="left" vertical="center" wrapText="1"/>
    </xf>
    <xf numFmtId="0" fontId="16" fillId="0" borderId="3" xfId="0" applyFont="1" applyBorder="1" applyAlignment="1">
      <alignment horizontal="left" vertical="center" wrapText="1"/>
    </xf>
    <xf numFmtId="0" fontId="26" fillId="0" borderId="2" xfId="0" applyFont="1" applyBorder="1" applyAlignment="1">
      <alignment horizontal="center" vertical="center" wrapText="1"/>
    </xf>
    <xf numFmtId="0" fontId="26" fillId="9" borderId="4" xfId="0" applyFont="1" applyFill="1" applyBorder="1" applyAlignment="1">
      <alignment vertical="center" wrapText="1"/>
    </xf>
    <xf numFmtId="0" fontId="22" fillId="9" borderId="6" xfId="0" applyFont="1" applyFill="1" applyBorder="1" applyAlignment="1">
      <alignment horizontal="left" vertical="center" wrapText="1"/>
    </xf>
    <xf numFmtId="0" fontId="16" fillId="0" borderId="0" xfId="0" applyFont="1" applyAlignment="1">
      <alignment horizontal="center" vertical="center" wrapText="1"/>
    </xf>
    <xf numFmtId="0" fontId="16" fillId="0" borderId="0" xfId="0" applyFont="1" applyAlignment="1">
      <alignment horizontal="left" vertical="center" wrapText="1"/>
    </xf>
    <xf numFmtId="0" fontId="16" fillId="0" borderId="6" xfId="0" applyFont="1" applyBorder="1" applyAlignment="1">
      <alignment wrapText="1"/>
    </xf>
    <xf numFmtId="0" fontId="16" fillId="8" borderId="8" xfId="0" applyFont="1" applyFill="1" applyBorder="1" applyAlignment="1">
      <alignment vertical="center" wrapText="1"/>
    </xf>
    <xf numFmtId="0" fontId="24" fillId="8" borderId="16" xfId="0" applyFont="1" applyFill="1" applyBorder="1" applyAlignment="1">
      <alignment horizontal="left" vertical="center" wrapText="1"/>
    </xf>
    <xf numFmtId="0" fontId="25" fillId="0" borderId="3" xfId="0" applyFont="1" applyBorder="1" applyAlignment="1">
      <alignment horizontal="center" vertical="center" wrapText="1"/>
    </xf>
    <xf numFmtId="0" fontId="32" fillId="0" borderId="0" xfId="0" applyFont="1"/>
    <xf numFmtId="0" fontId="16" fillId="8" borderId="4" xfId="0" applyFont="1" applyFill="1" applyBorder="1" applyAlignment="1">
      <alignment vertical="center" wrapText="1"/>
    </xf>
    <xf numFmtId="0" fontId="24" fillId="8" borderId="6" xfId="0" applyFont="1" applyFill="1" applyBorder="1" applyAlignment="1">
      <alignment horizontal="left" vertical="center" wrapText="1"/>
    </xf>
    <xf numFmtId="0" fontId="23" fillId="4" borderId="6" xfId="0" quotePrefix="1" applyFont="1" applyFill="1" applyBorder="1" applyAlignment="1">
      <alignment horizontal="center" vertical="center" wrapText="1"/>
    </xf>
    <xf numFmtId="0" fontId="23" fillId="4" borderId="1"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16" fillId="0" borderId="6" xfId="0" applyFont="1" applyFill="1" applyBorder="1" applyAlignment="1">
      <alignment horizontal="left" vertical="center" wrapText="1"/>
    </xf>
    <xf numFmtId="0" fontId="26" fillId="5" borderId="19" xfId="0" applyFont="1" applyFill="1" applyBorder="1" applyAlignment="1">
      <alignment horizontal="left" vertical="center" wrapText="1"/>
    </xf>
    <xf numFmtId="0" fontId="22" fillId="5" borderId="13" xfId="0" applyFont="1" applyFill="1" applyBorder="1" applyAlignment="1">
      <alignment horizontal="left" vertical="center" wrapText="1"/>
    </xf>
    <xf numFmtId="0" fontId="26" fillId="5" borderId="14" xfId="0" applyFont="1" applyFill="1" applyBorder="1" applyAlignment="1">
      <alignment horizontal="center" vertical="center" wrapText="1"/>
    </xf>
    <xf numFmtId="0" fontId="26" fillId="5" borderId="16" xfId="0" applyFont="1" applyFill="1" applyBorder="1" applyAlignment="1">
      <alignment horizontal="center" vertical="center" wrapText="1"/>
    </xf>
    <xf numFmtId="0" fontId="19" fillId="5" borderId="13" xfId="0" applyFont="1" applyFill="1" applyBorder="1" applyAlignment="1">
      <alignment horizontal="left" vertical="center" wrapText="1"/>
    </xf>
    <xf numFmtId="0" fontId="16" fillId="6" borderId="3" xfId="0" applyFont="1" applyFill="1" applyBorder="1" applyAlignment="1">
      <alignment horizontal="center" vertical="center" wrapText="1"/>
    </xf>
    <xf numFmtId="0" fontId="26" fillId="6" borderId="2" xfId="0" applyFont="1" applyFill="1" applyBorder="1" applyAlignment="1">
      <alignment horizontal="center" vertical="center" wrapText="1"/>
    </xf>
    <xf numFmtId="0" fontId="16" fillId="6" borderId="4" xfId="0" applyFont="1" applyFill="1" applyBorder="1" applyAlignment="1">
      <alignment horizontal="left" vertical="center" wrapText="1"/>
    </xf>
    <xf numFmtId="0" fontId="16" fillId="6" borderId="5" xfId="0" applyFont="1" applyFill="1" applyBorder="1" applyAlignment="1">
      <alignment horizontal="center" vertical="center" wrapText="1"/>
    </xf>
    <xf numFmtId="0" fontId="26" fillId="6" borderId="6" xfId="0" applyFont="1" applyFill="1" applyBorder="1" applyAlignment="1">
      <alignment horizontal="center" vertical="center" wrapText="1"/>
    </xf>
    <xf numFmtId="0" fontId="25" fillId="3" borderId="1" xfId="0" applyFont="1" applyFill="1" applyBorder="1" applyAlignment="1">
      <alignment horizontal="center" vertical="center" wrapText="1"/>
    </xf>
    <xf numFmtId="0" fontId="26" fillId="0" borderId="1" xfId="0" applyFont="1" applyBorder="1" applyAlignment="1">
      <alignment vertical="center" wrapText="1"/>
    </xf>
    <xf numFmtId="0" fontId="23" fillId="5" borderId="1" xfId="0" applyFont="1" applyFill="1" applyBorder="1" applyAlignment="1">
      <alignment horizontal="left" vertical="center" wrapText="1"/>
    </xf>
    <xf numFmtId="0" fontId="24" fillId="5" borderId="1" xfId="0" applyFont="1" applyFill="1" applyBorder="1" applyAlignment="1">
      <alignment horizontal="left" vertical="center" wrapText="1"/>
    </xf>
    <xf numFmtId="0" fontId="23" fillId="5" borderId="1" xfId="0" applyFont="1" applyFill="1" applyBorder="1" applyAlignment="1">
      <alignment horizontal="center" vertical="center" wrapText="1"/>
    </xf>
    <xf numFmtId="0" fontId="20" fillId="0" borderId="1" xfId="0" applyFont="1" applyBorder="1" applyAlignment="1">
      <alignment vertical="center" wrapText="1"/>
    </xf>
    <xf numFmtId="0" fontId="26" fillId="0" borderId="1" xfId="0" applyFont="1" applyFill="1" applyBorder="1" applyAlignment="1">
      <alignment vertical="center" wrapText="1"/>
    </xf>
    <xf numFmtId="0" fontId="20" fillId="0" borderId="1" xfId="0" applyFont="1" applyFill="1" applyBorder="1" applyAlignment="1">
      <alignment vertical="center" wrapText="1"/>
    </xf>
    <xf numFmtId="0" fontId="33" fillId="5" borderId="1" xfId="0" applyFont="1" applyFill="1" applyBorder="1" applyAlignment="1">
      <alignment horizontal="left" vertical="center" wrapText="1"/>
    </xf>
    <xf numFmtId="0" fontId="16" fillId="6" borderId="8" xfId="0" applyFont="1" applyFill="1" applyBorder="1" applyAlignment="1">
      <alignment vertical="center" wrapText="1"/>
    </xf>
    <xf numFmtId="0" fontId="16" fillId="0" borderId="13" xfId="0" applyFont="1" applyBorder="1" applyAlignment="1">
      <alignment vertical="center" wrapText="1"/>
    </xf>
    <xf numFmtId="0" fontId="33" fillId="5" borderId="7" xfId="0" applyFont="1" applyFill="1" applyBorder="1" applyAlignment="1">
      <alignment horizontal="left" vertical="center" wrapText="1"/>
    </xf>
    <xf numFmtId="0" fontId="26" fillId="5" borderId="1" xfId="0" applyFont="1" applyFill="1" applyBorder="1" applyAlignment="1">
      <alignment horizontal="left" vertical="center" wrapText="1"/>
    </xf>
    <xf numFmtId="0" fontId="26" fillId="5" borderId="1" xfId="0" applyFont="1" applyFill="1" applyBorder="1" applyAlignment="1">
      <alignment vertical="center" wrapText="1"/>
    </xf>
    <xf numFmtId="0" fontId="20" fillId="5" borderId="1" xfId="0" applyFont="1" applyFill="1" applyBorder="1" applyAlignment="1">
      <alignment vertical="center" wrapText="1"/>
    </xf>
    <xf numFmtId="0" fontId="26" fillId="0" borderId="6" xfId="0" applyFont="1" applyFill="1" applyBorder="1" applyAlignment="1">
      <alignment vertical="center" wrapText="1"/>
    </xf>
    <xf numFmtId="0" fontId="21" fillId="0" borderId="6" xfId="0" applyFont="1" applyFill="1" applyBorder="1" applyAlignment="1">
      <alignment vertical="center" wrapText="1"/>
    </xf>
    <xf numFmtId="0" fontId="34" fillId="0" borderId="4" xfId="0" applyFont="1" applyFill="1" applyBorder="1" applyAlignment="1">
      <alignment vertical="center" wrapText="1"/>
    </xf>
    <xf numFmtId="0" fontId="26" fillId="4" borderId="6" xfId="0" quotePrefix="1" applyFont="1" applyFill="1" applyBorder="1" applyAlignment="1">
      <alignment horizontal="center" vertical="center" wrapText="1"/>
    </xf>
    <xf numFmtId="166" fontId="5" fillId="0" borderId="6" xfId="1" applyNumberFormat="1" applyFont="1" applyBorder="1" applyAlignment="1">
      <alignment vertical="center" wrapText="1"/>
    </xf>
    <xf numFmtId="0" fontId="16" fillId="0" borderId="11" xfId="0" applyFont="1" applyBorder="1" applyAlignment="1">
      <alignment vertical="center" wrapText="1"/>
    </xf>
    <xf numFmtId="0" fontId="16" fillId="0" borderId="7" xfId="0" applyFont="1" applyFill="1" applyBorder="1" applyAlignment="1">
      <alignment vertical="center" wrapText="1"/>
    </xf>
    <xf numFmtId="0" fontId="16" fillId="0" borderId="11" xfId="0" applyFont="1" applyFill="1" applyBorder="1" applyAlignment="1">
      <alignment vertical="center" wrapText="1"/>
    </xf>
    <xf numFmtId="0" fontId="5" fillId="0" borderId="6" xfId="0" applyFont="1" applyFill="1" applyBorder="1" applyAlignment="1">
      <alignment vertical="top" wrapText="1"/>
    </xf>
    <xf numFmtId="0" fontId="16" fillId="0" borderId="12" xfId="0" applyFont="1" applyFill="1" applyBorder="1" applyAlignment="1">
      <alignment vertical="center" wrapText="1"/>
    </xf>
    <xf numFmtId="0" fontId="16" fillId="3" borderId="5" xfId="0" applyFont="1" applyFill="1" applyBorder="1" applyAlignment="1">
      <alignment horizontal="center" vertical="center" wrapText="1"/>
    </xf>
    <xf numFmtId="0" fontId="26" fillId="3" borderId="0" xfId="0" applyFont="1" applyFill="1" applyBorder="1" applyAlignment="1">
      <alignment vertical="center" wrapText="1"/>
    </xf>
    <xf numFmtId="0" fontId="26" fillId="3" borderId="3"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26" fillId="3" borderId="2" xfId="0" applyFont="1" applyFill="1" applyBorder="1" applyAlignment="1">
      <alignment horizontal="center" vertical="center" wrapText="1"/>
    </xf>
    <xf numFmtId="0" fontId="16" fillId="0" borderId="6" xfId="0" applyFont="1" applyFill="1" applyBorder="1" applyAlignment="1">
      <alignment vertical="top" wrapText="1"/>
    </xf>
    <xf numFmtId="0" fontId="26" fillId="0" borderId="13" xfId="0" applyFont="1" applyFill="1" applyBorder="1" applyAlignment="1">
      <alignment horizontal="left" vertical="center" wrapText="1"/>
    </xf>
    <xf numFmtId="4" fontId="5" fillId="0" borderId="20" xfId="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6" xfId="0" applyFont="1" applyFill="1" applyBorder="1" applyAlignment="1">
      <alignment horizontal="left" vertical="top" wrapText="1"/>
    </xf>
    <xf numFmtId="4" fontId="17" fillId="0" borderId="6" xfId="0" applyNumberFormat="1" applyFont="1" applyBorder="1" applyAlignment="1">
      <alignment horizontal="center" vertical="center" wrapText="1"/>
    </xf>
    <xf numFmtId="0" fontId="26" fillId="0" borderId="10" xfId="0" applyFont="1" applyBorder="1" applyAlignment="1">
      <alignment vertical="center" wrapText="1"/>
    </xf>
    <xf numFmtId="0" fontId="23" fillId="13" borderId="4" xfId="0" applyFont="1" applyFill="1" applyBorder="1" applyAlignment="1">
      <alignment horizontal="left" vertical="center" wrapText="1"/>
    </xf>
    <xf numFmtId="0" fontId="19" fillId="13" borderId="6" xfId="0" applyFont="1" applyFill="1" applyBorder="1" applyAlignment="1">
      <alignment horizontal="left" vertical="center" wrapText="1"/>
    </xf>
    <xf numFmtId="0" fontId="26" fillId="13" borderId="3"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5" fillId="0" borderId="20" xfId="0" applyFont="1" applyBorder="1" applyAlignment="1">
      <alignment horizontal="center" vertical="center" wrapText="1"/>
    </xf>
    <xf numFmtId="3" fontId="5" fillId="0" borderId="6" xfId="0" applyNumberFormat="1" applyFont="1" applyBorder="1" applyAlignment="1">
      <alignment vertical="center" wrapText="1"/>
    </xf>
    <xf numFmtId="3" fontId="5" fillId="0" borderId="6" xfId="0" applyNumberFormat="1" applyFont="1" applyFill="1" applyBorder="1" applyAlignment="1">
      <alignment vertical="center" wrapText="1"/>
    </xf>
    <xf numFmtId="0" fontId="16"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5" fillId="0" borderId="7" xfId="0" applyFont="1" applyFill="1" applyBorder="1" applyAlignment="1">
      <alignment horizontal="center" vertical="center" wrapText="1"/>
    </xf>
    <xf numFmtId="3" fontId="5" fillId="0" borderId="1" xfId="0" applyNumberFormat="1" applyFont="1" applyFill="1" applyBorder="1" applyAlignment="1">
      <alignment vertical="center" wrapText="1"/>
    </xf>
    <xf numFmtId="0" fontId="7" fillId="0" borderId="6"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vertical="center" wrapText="1"/>
    </xf>
    <xf numFmtId="0" fontId="16" fillId="0" borderId="1" xfId="0" applyFont="1" applyFill="1" applyBorder="1" applyAlignment="1">
      <alignment horizontal="justify" vertical="center"/>
    </xf>
    <xf numFmtId="0" fontId="5" fillId="0" borderId="5" xfId="0" applyFont="1" applyFill="1" applyBorder="1" applyAlignment="1">
      <alignment horizontal="justify" vertical="center"/>
    </xf>
    <xf numFmtId="0" fontId="17" fillId="0" borderId="1" xfId="0" applyFont="1" applyFill="1" applyBorder="1" applyAlignment="1">
      <alignment horizontal="justify" vertical="center"/>
    </xf>
    <xf numFmtId="0" fontId="5" fillId="0" borderId="39" xfId="0" applyFont="1" applyFill="1" applyBorder="1" applyAlignment="1">
      <alignment vertical="center" wrapText="1"/>
    </xf>
    <xf numFmtId="0" fontId="16" fillId="0" borderId="40" xfId="0" applyFont="1" applyFill="1" applyBorder="1" applyAlignment="1">
      <alignment vertical="center" wrapText="1"/>
    </xf>
    <xf numFmtId="0" fontId="5" fillId="0" borderId="40" xfId="0" applyFont="1" applyFill="1" applyBorder="1" applyAlignment="1">
      <alignment vertical="center" wrapText="1"/>
    </xf>
    <xf numFmtId="165" fontId="16" fillId="0" borderId="40" xfId="0" applyNumberFormat="1" applyFont="1" applyFill="1" applyBorder="1" applyAlignment="1">
      <alignment vertical="center" wrapText="1"/>
    </xf>
    <xf numFmtId="165" fontId="16" fillId="0" borderId="40" xfId="0" applyNumberFormat="1" applyFont="1" applyBorder="1" applyAlignment="1">
      <alignment vertical="center" wrapText="1"/>
    </xf>
    <xf numFmtId="165" fontId="26" fillId="14" borderId="28" xfId="0" applyNumberFormat="1" applyFont="1" applyFill="1" applyBorder="1" applyAlignment="1">
      <alignment horizontal="center" vertical="center" wrapText="1"/>
    </xf>
    <xf numFmtId="165" fontId="16" fillId="0" borderId="26" xfId="0" applyNumberFormat="1" applyFont="1" applyFill="1" applyBorder="1" applyAlignment="1">
      <alignment vertical="center" wrapText="1"/>
    </xf>
    <xf numFmtId="0" fontId="26" fillId="14" borderId="28" xfId="0" applyFont="1" applyFill="1" applyBorder="1" applyAlignment="1">
      <alignment horizontal="center" vertical="center" wrapText="1"/>
    </xf>
    <xf numFmtId="165" fontId="16" fillId="15" borderId="40" xfId="0" applyNumberFormat="1" applyFont="1" applyFill="1" applyBorder="1" applyAlignment="1">
      <alignment vertical="center" wrapText="1"/>
    </xf>
    <xf numFmtId="0" fontId="22" fillId="15" borderId="6" xfId="0" applyFont="1" applyFill="1" applyBorder="1" applyAlignment="1">
      <alignment vertical="center" wrapText="1"/>
    </xf>
    <xf numFmtId="0" fontId="16" fillId="15" borderId="6" xfId="0" applyFont="1" applyFill="1" applyBorder="1" applyAlignment="1">
      <alignment vertical="center" wrapText="1"/>
    </xf>
    <xf numFmtId="165" fontId="16" fillId="15" borderId="6" xfId="0" applyNumberFormat="1" applyFont="1" applyFill="1" applyBorder="1" applyAlignment="1">
      <alignment vertical="center" wrapText="1"/>
    </xf>
    <xf numFmtId="0" fontId="19" fillId="15" borderId="6" xfId="0" applyFont="1" applyFill="1" applyBorder="1" applyAlignment="1">
      <alignment horizontal="right" vertical="center" wrapText="1"/>
    </xf>
    <xf numFmtId="0" fontId="20" fillId="15" borderId="6" xfId="0" applyFont="1" applyFill="1" applyBorder="1" applyAlignment="1">
      <alignment vertical="center" wrapText="1"/>
    </xf>
    <xf numFmtId="0" fontId="16" fillId="0" borderId="26" xfId="0" applyFont="1" applyFill="1" applyBorder="1" applyAlignment="1">
      <alignment vertical="center" wrapText="1"/>
    </xf>
    <xf numFmtId="0" fontId="5" fillId="0" borderId="41" xfId="0" applyFont="1" applyFill="1" applyBorder="1" applyAlignment="1">
      <alignment vertical="center" wrapText="1"/>
    </xf>
    <xf numFmtId="0" fontId="5" fillId="0" borderId="26" xfId="0" applyFont="1" applyFill="1" applyBorder="1" applyAlignment="1">
      <alignment vertical="center" wrapText="1"/>
    </xf>
    <xf numFmtId="0" fontId="16" fillId="0" borderId="19" xfId="0" applyFont="1" applyFill="1" applyBorder="1" applyAlignment="1">
      <alignment vertical="center" wrapText="1"/>
    </xf>
    <xf numFmtId="0" fontId="16" fillId="0" borderId="42" xfId="0" applyFont="1" applyFill="1" applyBorder="1" applyAlignment="1">
      <alignment vertical="center" wrapText="1"/>
    </xf>
    <xf numFmtId="0" fontId="16" fillId="6" borderId="13" xfId="0" applyFont="1" applyFill="1" applyBorder="1" applyAlignment="1">
      <alignment vertical="center" wrapText="1"/>
    </xf>
    <xf numFmtId="0" fontId="16" fillId="0" borderId="20" xfId="0" applyFont="1" applyFill="1" applyBorder="1" applyAlignment="1">
      <alignment vertical="center" wrapText="1"/>
    </xf>
    <xf numFmtId="0" fontId="16" fillId="6" borderId="20" xfId="0" applyFont="1" applyFill="1" applyBorder="1" applyAlignment="1">
      <alignment vertical="center" wrapText="1"/>
    </xf>
    <xf numFmtId="0" fontId="16" fillId="0" borderId="39" xfId="0" applyFont="1" applyFill="1" applyBorder="1" applyAlignment="1">
      <alignment vertical="center" wrapText="1"/>
    </xf>
    <xf numFmtId="0" fontId="26" fillId="0" borderId="39" xfId="0" applyFont="1" applyFill="1" applyBorder="1" applyAlignment="1">
      <alignment horizontal="left" vertical="center" wrapText="1"/>
    </xf>
    <xf numFmtId="0" fontId="16" fillId="0" borderId="26" xfId="0" applyFont="1" applyFill="1" applyBorder="1" applyAlignment="1">
      <alignment horizontal="left" vertical="center" wrapText="1"/>
    </xf>
    <xf numFmtId="0" fontId="16" fillId="0" borderId="26" xfId="0" applyFont="1" applyFill="1" applyBorder="1" applyAlignment="1">
      <alignment horizontal="center" vertical="center" wrapText="1"/>
    </xf>
    <xf numFmtId="0" fontId="26" fillId="0" borderId="26"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6" fillId="0" borderId="43" xfId="0" applyFont="1" applyFill="1" applyBorder="1" applyAlignment="1">
      <alignment vertical="center" wrapText="1"/>
    </xf>
    <xf numFmtId="0" fontId="5" fillId="16" borderId="26" xfId="0" applyFont="1" applyFill="1" applyBorder="1" applyAlignment="1">
      <alignment horizontal="right" vertical="center" wrapText="1"/>
    </xf>
    <xf numFmtId="3" fontId="5" fillId="0" borderId="30" xfId="0" applyNumberFormat="1" applyFont="1" applyBorder="1" applyAlignment="1">
      <alignment horizontal="right" vertical="center" wrapText="1"/>
    </xf>
    <xf numFmtId="0" fontId="5" fillId="0" borderId="30" xfId="0" applyFont="1" applyBorder="1" applyAlignment="1">
      <alignment horizontal="right" vertical="center" wrapText="1"/>
    </xf>
    <xf numFmtId="0" fontId="5" fillId="16" borderId="31" xfId="0" applyFont="1" applyFill="1" applyBorder="1" applyAlignment="1">
      <alignment horizontal="right" vertical="center" wrapText="1"/>
    </xf>
    <xf numFmtId="0" fontId="5" fillId="0" borderId="32" xfId="0" applyFont="1" applyBorder="1" applyAlignment="1">
      <alignment horizontal="right" vertical="center" wrapText="1"/>
    </xf>
    <xf numFmtId="3" fontId="5" fillId="0" borderId="32" xfId="0" applyNumberFormat="1" applyFont="1" applyBorder="1" applyAlignment="1">
      <alignment horizontal="right" vertical="center" wrapText="1"/>
    </xf>
    <xf numFmtId="0" fontId="0" fillId="16" borderId="44" xfId="0" applyFill="1" applyBorder="1" applyAlignment="1">
      <alignment vertical="center" wrapText="1"/>
    </xf>
    <xf numFmtId="0" fontId="0" fillId="11" borderId="45" xfId="0" applyFill="1" applyBorder="1" applyAlignment="1">
      <alignment vertical="center" wrapText="1"/>
    </xf>
    <xf numFmtId="0" fontId="0" fillId="11" borderId="44" xfId="0" applyFill="1" applyBorder="1" applyAlignment="1">
      <alignment vertical="center" wrapText="1"/>
    </xf>
    <xf numFmtId="0" fontId="5" fillId="0" borderId="31" xfId="0" applyFont="1" applyBorder="1" applyAlignment="1">
      <alignment horizontal="right" vertical="center" wrapText="1"/>
    </xf>
    <xf numFmtId="0" fontId="5" fillId="0" borderId="31" xfId="0" applyFont="1" applyBorder="1" applyAlignment="1">
      <alignment vertical="center" wrapText="1"/>
    </xf>
    <xf numFmtId="0" fontId="5" fillId="17" borderId="39" xfId="0" applyFont="1" applyFill="1" applyBorder="1" applyAlignment="1">
      <alignment vertical="center" wrapText="1"/>
    </xf>
    <xf numFmtId="0" fontId="5" fillId="17" borderId="40" xfId="0" applyFont="1" applyFill="1" applyBorder="1" applyAlignment="1">
      <alignment vertical="center" wrapText="1"/>
    </xf>
    <xf numFmtId="0" fontId="16" fillId="17" borderId="40" xfId="0" applyFont="1" applyFill="1" applyBorder="1" applyAlignment="1">
      <alignment vertical="center" wrapText="1"/>
    </xf>
    <xf numFmtId="0" fontId="16" fillId="0" borderId="40" xfId="0" applyFont="1" applyFill="1" applyBorder="1" applyAlignment="1">
      <alignment horizontal="right" vertical="center" wrapText="1"/>
    </xf>
    <xf numFmtId="0" fontId="5" fillId="0" borderId="46" xfId="0" applyFont="1" applyFill="1" applyBorder="1" applyAlignment="1">
      <alignment vertical="center" wrapText="1"/>
    </xf>
    <xf numFmtId="0" fontId="5" fillId="0" borderId="42" xfId="0" applyFont="1" applyFill="1" applyBorder="1" applyAlignment="1">
      <alignment vertical="center" wrapText="1"/>
    </xf>
    <xf numFmtId="0" fontId="5" fillId="0" borderId="46" xfId="0" applyFont="1" applyFill="1" applyBorder="1" applyAlignment="1">
      <alignment horizontal="left" vertical="center" wrapText="1"/>
    </xf>
    <xf numFmtId="0" fontId="16" fillId="0" borderId="0" xfId="0" applyFont="1" applyFill="1" applyAlignment="1">
      <alignment vertical="center" wrapText="1"/>
    </xf>
    <xf numFmtId="0" fontId="5" fillId="0" borderId="26"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16" fillId="0" borderId="40" xfId="0" applyFont="1" applyBorder="1" applyAlignment="1">
      <alignment vertical="center" wrapText="1"/>
    </xf>
    <xf numFmtId="0" fontId="0" fillId="0" borderId="44" xfId="0" applyFill="1" applyBorder="1" applyAlignment="1">
      <alignment vertical="center" wrapText="1"/>
    </xf>
    <xf numFmtId="0" fontId="0" fillId="0" borderId="45" xfId="0" applyFill="1" applyBorder="1" applyAlignment="1">
      <alignment vertical="center" wrapText="1"/>
    </xf>
    <xf numFmtId="0" fontId="5" fillId="0" borderId="31" xfId="0" applyFont="1" applyFill="1" applyBorder="1" applyAlignment="1">
      <alignment horizontal="right" vertical="center" wrapText="1"/>
    </xf>
    <xf numFmtId="3" fontId="5" fillId="0" borderId="32" xfId="0" applyNumberFormat="1" applyFont="1" applyFill="1" applyBorder="1" applyAlignment="1">
      <alignment horizontal="right" vertical="center" wrapText="1"/>
    </xf>
    <xf numFmtId="0" fontId="5" fillId="0" borderId="32" xfId="0" applyFont="1" applyFill="1" applyBorder="1" applyAlignment="1">
      <alignment horizontal="right" vertical="center" wrapText="1"/>
    </xf>
    <xf numFmtId="0" fontId="5" fillId="0" borderId="31"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26" fillId="14" borderId="47" xfId="0" applyFont="1" applyFill="1" applyBorder="1" applyAlignment="1">
      <alignment horizontal="center" vertical="center" wrapText="1"/>
    </xf>
    <xf numFmtId="0" fontId="26" fillId="14" borderId="48" xfId="0" applyFont="1" applyFill="1" applyBorder="1" applyAlignment="1">
      <alignment horizontal="center" vertical="center" wrapText="1"/>
    </xf>
    <xf numFmtId="0" fontId="16" fillId="17" borderId="29" xfId="0" applyFont="1" applyFill="1" applyBorder="1" applyAlignment="1">
      <alignment horizontal="right" vertical="center" wrapText="1"/>
    </xf>
    <xf numFmtId="165" fontId="16" fillId="0" borderId="26" xfId="0" applyNumberFormat="1" applyFont="1" applyBorder="1" applyAlignment="1">
      <alignment vertical="center" wrapText="1"/>
    </xf>
    <xf numFmtId="0" fontId="16" fillId="0" borderId="26" xfId="0" applyFont="1" applyFill="1" applyBorder="1" applyAlignment="1">
      <alignment horizontal="right" vertical="center" wrapText="1"/>
    </xf>
    <xf numFmtId="165" fontId="16" fillId="0" borderId="29" xfId="0" applyNumberFormat="1" applyFont="1" applyFill="1" applyBorder="1" applyAlignment="1">
      <alignment horizontal="center" vertical="center" wrapText="1"/>
    </xf>
    <xf numFmtId="0" fontId="16" fillId="0" borderId="39" xfId="0" applyFont="1" applyFill="1" applyBorder="1" applyAlignment="1">
      <alignment horizontal="center" vertical="center" wrapText="1"/>
    </xf>
    <xf numFmtId="165" fontId="16" fillId="0" borderId="39" xfId="0" applyNumberFormat="1" applyFont="1" applyFill="1" applyBorder="1" applyAlignment="1">
      <alignment horizontal="center" vertical="center" wrapText="1"/>
    </xf>
    <xf numFmtId="165" fontId="16" fillId="0" borderId="26" xfId="0" applyNumberFormat="1" applyFont="1" applyFill="1" applyBorder="1" applyAlignment="1">
      <alignment horizontal="center" vertical="center" wrapText="1"/>
    </xf>
    <xf numFmtId="0" fontId="3" fillId="0" borderId="26" xfId="0" applyFont="1" applyFill="1" applyBorder="1" applyAlignment="1">
      <alignment vertical="center" wrapText="1"/>
    </xf>
    <xf numFmtId="9" fontId="5" fillId="0" borderId="30" xfId="0" applyNumberFormat="1" applyFont="1" applyFill="1" applyBorder="1" applyAlignment="1">
      <alignment horizontal="center" vertical="center" wrapText="1"/>
    </xf>
    <xf numFmtId="0" fontId="3" fillId="0" borderId="31" xfId="0" applyFont="1" applyFill="1" applyBorder="1" applyAlignment="1">
      <alignment vertical="center" wrapText="1"/>
    </xf>
    <xf numFmtId="9" fontId="5" fillId="0" borderId="32" xfId="0" applyNumberFormat="1" applyFont="1" applyFill="1" applyBorder="1" applyAlignment="1">
      <alignment horizontal="center" vertical="center" wrapText="1"/>
    </xf>
    <xf numFmtId="10" fontId="5" fillId="0" borderId="32" xfId="0" applyNumberFormat="1" applyFont="1" applyFill="1" applyBorder="1" applyAlignment="1">
      <alignment horizontal="center" vertical="center" wrapText="1"/>
    </xf>
    <xf numFmtId="0" fontId="5" fillId="0" borderId="39" xfId="0" applyFont="1" applyBorder="1" applyAlignment="1">
      <alignment vertical="center" wrapText="1"/>
    </xf>
    <xf numFmtId="0" fontId="5" fillId="0" borderId="40" xfId="0" applyFont="1" applyBorder="1" applyAlignment="1">
      <alignment vertical="center" wrapText="1"/>
    </xf>
    <xf numFmtId="0" fontId="16" fillId="0" borderId="40" xfId="0" applyFont="1" applyFill="1" applyBorder="1" applyAlignment="1">
      <alignment horizontal="left" vertical="center" wrapText="1"/>
    </xf>
    <xf numFmtId="0" fontId="16" fillId="9" borderId="4" xfId="0" applyFont="1" applyFill="1" applyBorder="1" applyAlignment="1">
      <alignment vertical="center" wrapText="1"/>
    </xf>
    <xf numFmtId="0" fontId="16" fillId="9" borderId="0" xfId="0" applyFont="1" applyFill="1" applyAlignment="1">
      <alignment horizontal="left" vertical="center" wrapText="1"/>
    </xf>
    <xf numFmtId="0" fontId="16" fillId="18" borderId="40" xfId="0" applyFont="1" applyFill="1" applyBorder="1" applyAlignment="1">
      <alignment vertical="center" wrapText="1"/>
    </xf>
    <xf numFmtId="0" fontId="26" fillId="11" borderId="27" xfId="0" applyFont="1" applyFill="1" applyBorder="1" applyAlignment="1">
      <alignment horizontal="center" vertical="center" wrapText="1"/>
    </xf>
    <xf numFmtId="165" fontId="26" fillId="11" borderId="28" xfId="0" applyNumberFormat="1" applyFont="1" applyFill="1" applyBorder="1" applyAlignment="1">
      <alignment horizontal="center" vertical="center" wrapText="1"/>
    </xf>
    <xf numFmtId="0" fontId="16" fillId="0" borderId="26" xfId="0" applyFont="1" applyFill="1" applyBorder="1" applyAlignment="1">
      <alignment wrapText="1"/>
    </xf>
    <xf numFmtId="0" fontId="16" fillId="0" borderId="40" xfId="0" applyFont="1" applyFill="1" applyBorder="1" applyAlignment="1">
      <alignment horizontal="center" vertical="center" wrapText="1"/>
    </xf>
    <xf numFmtId="0" fontId="16" fillId="19" borderId="40" xfId="0" applyFont="1" applyFill="1" applyBorder="1" applyAlignment="1">
      <alignment vertical="center" wrapText="1"/>
    </xf>
    <xf numFmtId="165" fontId="16" fillId="19" borderId="40" xfId="0" applyNumberFormat="1" applyFont="1" applyFill="1" applyBorder="1" applyAlignment="1">
      <alignment vertical="center" wrapText="1"/>
    </xf>
    <xf numFmtId="0" fontId="16" fillId="20" borderId="40" xfId="0" applyFont="1" applyFill="1" applyBorder="1" applyAlignment="1">
      <alignment vertical="center" wrapText="1"/>
    </xf>
    <xf numFmtId="165" fontId="16" fillId="20" borderId="40" xfId="0" applyNumberFormat="1" applyFont="1" applyFill="1" applyBorder="1" applyAlignment="1">
      <alignment vertical="center" wrapText="1"/>
    </xf>
    <xf numFmtId="165" fontId="16" fillId="20" borderId="27" xfId="0" applyNumberFormat="1" applyFont="1" applyFill="1" applyBorder="1" applyAlignment="1">
      <alignment vertical="center" wrapText="1"/>
    </xf>
    <xf numFmtId="165" fontId="16" fillId="20" borderId="29" xfId="0" applyNumberFormat="1" applyFont="1" applyFill="1" applyBorder="1" applyAlignment="1">
      <alignment vertical="center" wrapText="1"/>
    </xf>
    <xf numFmtId="0" fontId="16" fillId="0" borderId="19" xfId="0" applyFont="1" applyBorder="1" applyAlignment="1">
      <alignment vertical="center" wrapText="1"/>
    </xf>
    <xf numFmtId="0" fontId="3" fillId="0" borderId="30" xfId="0" applyFont="1" applyFill="1" applyBorder="1" applyAlignment="1">
      <alignment horizontal="center" vertical="center" wrapText="1"/>
    </xf>
    <xf numFmtId="9" fontId="3" fillId="0" borderId="32" xfId="0" applyNumberFormat="1" applyFont="1" applyFill="1" applyBorder="1" applyAlignment="1">
      <alignment horizontal="center" vertical="center" wrapText="1"/>
    </xf>
    <xf numFmtId="0" fontId="3" fillId="0" borderId="32" xfId="0" applyFont="1" applyFill="1" applyBorder="1" applyAlignment="1">
      <alignment horizontal="center" vertical="center" wrapText="1"/>
    </xf>
    <xf numFmtId="0" fontId="19" fillId="5" borderId="1" xfId="0" applyFont="1" applyFill="1" applyBorder="1" applyAlignment="1">
      <alignment horizontal="left" vertical="center" wrapText="1" shrinkToFit="1"/>
    </xf>
    <xf numFmtId="0" fontId="16" fillId="5" borderId="1" xfId="0" applyFont="1" applyFill="1" applyBorder="1" applyAlignment="1">
      <alignment vertical="center" wrapText="1" shrinkToFit="1"/>
    </xf>
    <xf numFmtId="165" fontId="16" fillId="5" borderId="1" xfId="0" applyNumberFormat="1" applyFont="1" applyFill="1" applyBorder="1" applyAlignment="1">
      <alignment horizontal="right" vertical="center" wrapText="1" indent="1" shrinkToFit="1"/>
    </xf>
    <xf numFmtId="0" fontId="26" fillId="5" borderId="1" xfId="0" applyFont="1" applyFill="1" applyBorder="1" applyAlignment="1">
      <alignment horizontal="center" vertical="center" wrapText="1" shrinkToFit="1"/>
    </xf>
    <xf numFmtId="0" fontId="2" fillId="5" borderId="0" xfId="0" applyFont="1" applyFill="1"/>
    <xf numFmtId="165" fontId="16" fillId="0" borderId="40" xfId="0" applyNumberFormat="1" applyFont="1" applyFill="1" applyBorder="1" applyAlignment="1">
      <alignment horizontal="right" vertical="center" wrapText="1"/>
    </xf>
    <xf numFmtId="0" fontId="26" fillId="14" borderId="27" xfId="0" applyFont="1" applyFill="1" applyBorder="1" applyAlignment="1">
      <alignment horizontal="center" vertical="center" wrapText="1"/>
    </xf>
    <xf numFmtId="165" fontId="16" fillId="0" borderId="40" xfId="0" applyNumberFormat="1" applyFont="1" applyBorder="1" applyAlignment="1">
      <alignment horizontal="right" vertical="center" wrapText="1"/>
    </xf>
    <xf numFmtId="165" fontId="16" fillId="15" borderId="40" xfId="0" applyNumberFormat="1" applyFont="1" applyFill="1" applyBorder="1" applyAlignment="1">
      <alignment horizontal="center" vertical="center" wrapText="1"/>
    </xf>
    <xf numFmtId="0" fontId="16" fillId="18" borderId="26" xfId="0" applyFont="1" applyFill="1" applyBorder="1" applyAlignment="1">
      <alignment vertical="center" wrapText="1"/>
    </xf>
    <xf numFmtId="0" fontId="16" fillId="0" borderId="26" xfId="0" applyFont="1" applyBorder="1" applyAlignment="1">
      <alignment vertical="center" wrapText="1"/>
    </xf>
    <xf numFmtId="166" fontId="16" fillId="0" borderId="26" xfId="0" applyNumberFormat="1" applyFont="1" applyBorder="1" applyAlignment="1">
      <alignment vertical="center" wrapText="1"/>
    </xf>
    <xf numFmtId="166" fontId="16" fillId="0" borderId="26" xfId="0" applyNumberFormat="1" applyFont="1" applyFill="1" applyBorder="1" applyAlignment="1">
      <alignment vertical="center" wrapText="1"/>
    </xf>
    <xf numFmtId="0" fontId="26" fillId="14" borderId="26" xfId="0" applyFont="1" applyFill="1" applyBorder="1" applyAlignment="1">
      <alignment horizontal="center" vertical="center" wrapText="1"/>
    </xf>
    <xf numFmtId="166" fontId="26" fillId="14" borderId="26" xfId="0" applyNumberFormat="1" applyFont="1" applyFill="1" applyBorder="1" applyAlignment="1">
      <alignment horizontal="center" vertical="center" wrapText="1"/>
    </xf>
    <xf numFmtId="166" fontId="16" fillId="0" borderId="40" xfId="0" applyNumberFormat="1" applyFont="1" applyBorder="1" applyAlignment="1">
      <alignment vertical="center" wrapText="1"/>
    </xf>
    <xf numFmtId="166" fontId="16" fillId="0" borderId="42" xfId="0" applyNumberFormat="1" applyFont="1" applyBorder="1" applyAlignment="1">
      <alignment vertical="center" wrapText="1"/>
    </xf>
    <xf numFmtId="166" fontId="16" fillId="0" borderId="27" xfId="0" applyNumberFormat="1" applyFont="1" applyBorder="1" applyAlignment="1">
      <alignment vertical="center" wrapText="1"/>
    </xf>
    <xf numFmtId="0" fontId="26" fillId="0" borderId="41" xfId="0" applyFont="1" applyFill="1" applyBorder="1" applyAlignment="1">
      <alignment horizontal="center" vertical="center" wrapText="1"/>
    </xf>
    <xf numFmtId="166" fontId="26" fillId="14" borderId="43" xfId="0" applyNumberFormat="1" applyFont="1" applyFill="1" applyBorder="1" applyAlignment="1">
      <alignment horizontal="center" vertical="center" wrapText="1"/>
    </xf>
    <xf numFmtId="0" fontId="26" fillId="0" borderId="27" xfId="0" applyFont="1" applyFill="1" applyBorder="1" applyAlignment="1">
      <alignment horizontal="center" vertical="center" wrapText="1"/>
    </xf>
    <xf numFmtId="166" fontId="26" fillId="14" borderId="28" xfId="0" applyNumberFormat="1" applyFont="1" applyFill="1" applyBorder="1" applyAlignment="1">
      <alignment horizontal="center" vertical="center" wrapText="1"/>
    </xf>
    <xf numFmtId="166" fontId="16" fillId="0" borderId="40" xfId="0" applyNumberFormat="1" applyFont="1" applyFill="1" applyBorder="1" applyAlignment="1">
      <alignment vertical="center" wrapText="1"/>
    </xf>
    <xf numFmtId="166" fontId="16" fillId="0" borderId="27" xfId="0" applyNumberFormat="1" applyFont="1" applyFill="1" applyBorder="1" applyAlignment="1">
      <alignment vertical="center" wrapText="1"/>
    </xf>
    <xf numFmtId="166" fontId="16" fillId="0" borderId="29" xfId="0" applyNumberFormat="1" applyFont="1" applyFill="1" applyBorder="1" applyAlignment="1">
      <alignment vertical="center" wrapText="1"/>
    </xf>
    <xf numFmtId="0" fontId="16" fillId="14" borderId="40" xfId="0" applyFont="1" applyFill="1" applyBorder="1" applyAlignment="1">
      <alignment vertical="center" wrapText="1"/>
    </xf>
    <xf numFmtId="166" fontId="16" fillId="14" borderId="40" xfId="0" applyNumberFormat="1" applyFont="1" applyFill="1" applyBorder="1" applyAlignment="1">
      <alignment vertical="center" wrapText="1"/>
    </xf>
    <xf numFmtId="166" fontId="16" fillId="14" borderId="27" xfId="0" applyNumberFormat="1" applyFont="1" applyFill="1" applyBorder="1" applyAlignment="1">
      <alignment vertical="center" wrapText="1"/>
    </xf>
    <xf numFmtId="166" fontId="16" fillId="14" borderId="29" xfId="0" applyNumberFormat="1" applyFont="1" applyFill="1" applyBorder="1" applyAlignment="1">
      <alignment vertical="center" wrapText="1"/>
    </xf>
    <xf numFmtId="0" fontId="20" fillId="6" borderId="6" xfId="0" applyFont="1" applyFill="1" applyBorder="1" applyAlignment="1">
      <alignment vertical="center" wrapText="1"/>
    </xf>
    <xf numFmtId="0" fontId="16" fillId="11" borderId="40" xfId="0" applyFont="1" applyFill="1" applyBorder="1" applyAlignment="1">
      <alignment vertical="center" wrapText="1"/>
    </xf>
    <xf numFmtId="166" fontId="16" fillId="11" borderId="40" xfId="0" applyNumberFormat="1" applyFont="1" applyFill="1" applyBorder="1" applyAlignment="1">
      <alignment vertical="center" wrapText="1"/>
    </xf>
    <xf numFmtId="166" fontId="16" fillId="15" borderId="40" xfId="0" applyNumberFormat="1" applyFont="1" applyFill="1" applyBorder="1" applyAlignment="1">
      <alignment vertical="center" wrapText="1"/>
    </xf>
    <xf numFmtId="0" fontId="3" fillId="6" borderId="4" xfId="0" applyFont="1" applyFill="1" applyBorder="1" applyAlignment="1">
      <alignment vertical="center" wrapText="1"/>
    </xf>
    <xf numFmtId="0" fontId="5" fillId="18" borderId="40" xfId="0" applyFont="1" applyFill="1" applyBorder="1" applyAlignment="1">
      <alignment vertical="center" wrapText="1"/>
    </xf>
    <xf numFmtId="0" fontId="16" fillId="6" borderId="40" xfId="0" applyFont="1" applyFill="1" applyBorder="1" applyAlignment="1">
      <alignment vertical="center" wrapText="1"/>
    </xf>
    <xf numFmtId="166" fontId="16" fillId="6" borderId="40" xfId="0" applyNumberFormat="1" applyFont="1" applyFill="1" applyBorder="1" applyAlignment="1">
      <alignment vertical="center" wrapText="1"/>
    </xf>
    <xf numFmtId="0" fontId="5" fillId="6" borderId="6" xfId="0" applyFont="1" applyFill="1" applyBorder="1" applyAlignment="1">
      <alignment vertical="center" wrapText="1"/>
    </xf>
    <xf numFmtId="0" fontId="5" fillId="6" borderId="4" xfId="0" applyFont="1" applyFill="1" applyBorder="1" applyAlignment="1">
      <alignment vertical="center" wrapText="1"/>
    </xf>
    <xf numFmtId="0" fontId="26" fillId="6" borderId="3" xfId="0" applyFont="1" applyFill="1" applyBorder="1" applyAlignment="1">
      <alignment horizontal="center" vertical="center" wrapText="1"/>
    </xf>
    <xf numFmtId="0" fontId="16" fillId="18" borderId="40" xfId="0" applyFont="1" applyFill="1" applyBorder="1" applyAlignment="1">
      <alignment vertical="top" wrapText="1"/>
    </xf>
    <xf numFmtId="0" fontId="0" fillId="0" borderId="0" xfId="0" applyFont="1" applyAlignment="1"/>
    <xf numFmtId="0" fontId="16" fillId="6" borderId="39" xfId="0" applyFont="1" applyFill="1" applyBorder="1" applyAlignment="1">
      <alignment vertical="center" wrapText="1"/>
    </xf>
    <xf numFmtId="0" fontId="5" fillId="6" borderId="39" xfId="0" applyFont="1" applyFill="1" applyBorder="1" applyAlignment="1">
      <alignment vertical="center" wrapText="1"/>
    </xf>
    <xf numFmtId="0" fontId="16" fillId="6" borderId="26" xfId="0" applyFont="1" applyFill="1" applyBorder="1" applyAlignment="1">
      <alignment vertical="center" wrapText="1"/>
    </xf>
    <xf numFmtId="0" fontId="16" fillId="18" borderId="28" xfId="0" applyFont="1" applyFill="1" applyBorder="1" applyAlignment="1">
      <alignment vertical="center" wrapText="1"/>
    </xf>
    <xf numFmtId="0" fontId="5" fillId="6" borderId="40" xfId="0" applyFont="1" applyFill="1" applyBorder="1" applyAlignment="1">
      <alignment vertical="center" wrapText="1"/>
    </xf>
    <xf numFmtId="0" fontId="17" fillId="18" borderId="40" xfId="0" applyFont="1" applyFill="1" applyBorder="1" applyAlignment="1">
      <alignment vertical="center" wrapText="1"/>
    </xf>
    <xf numFmtId="0" fontId="5" fillId="0" borderId="28" xfId="0" applyFont="1" applyBorder="1" applyAlignment="1">
      <alignment vertical="center" wrapText="1"/>
    </xf>
    <xf numFmtId="0" fontId="16" fillId="0" borderId="26" xfId="0" applyFont="1" applyBorder="1" applyAlignment="1">
      <alignment vertical="center"/>
    </xf>
    <xf numFmtId="0" fontId="16" fillId="0" borderId="49" xfId="0" applyFont="1" applyFill="1" applyBorder="1" applyAlignment="1">
      <alignment vertical="center" wrapText="1"/>
    </xf>
    <xf numFmtId="166" fontId="16" fillId="0" borderId="50" xfId="0" applyNumberFormat="1" applyFont="1" applyFill="1" applyBorder="1" applyAlignment="1">
      <alignment vertical="center" wrapText="1"/>
    </xf>
    <xf numFmtId="0" fontId="16" fillId="0" borderId="27" xfId="0" applyFont="1" applyFill="1" applyBorder="1" applyAlignment="1">
      <alignment vertical="center" wrapText="1"/>
    </xf>
    <xf numFmtId="166" fontId="16" fillId="0" borderId="42" xfId="0" applyNumberFormat="1" applyFont="1" applyFill="1" applyBorder="1" applyAlignment="1">
      <alignment vertical="center" wrapText="1"/>
    </xf>
    <xf numFmtId="0" fontId="16" fillId="0" borderId="52" xfId="0" applyFont="1" applyFill="1" applyBorder="1" applyAlignment="1">
      <alignment vertical="center" wrapText="1"/>
    </xf>
    <xf numFmtId="166" fontId="16" fillId="0" borderId="52" xfId="0" applyNumberFormat="1" applyFont="1" applyFill="1" applyBorder="1" applyAlignment="1">
      <alignment vertical="center" wrapText="1"/>
    </xf>
    <xf numFmtId="0" fontId="16" fillId="0" borderId="53" xfId="0" applyFont="1" applyFill="1" applyBorder="1" applyAlignment="1">
      <alignment vertical="center" wrapText="1"/>
    </xf>
    <xf numFmtId="166" fontId="16" fillId="0" borderId="37" xfId="0" applyNumberFormat="1" applyFont="1" applyFill="1" applyBorder="1" applyAlignment="1">
      <alignment vertical="center" wrapText="1"/>
    </xf>
    <xf numFmtId="166" fontId="16" fillId="0" borderId="37" xfId="0" applyNumberFormat="1" applyFont="1" applyFill="1" applyBorder="1" applyAlignment="1">
      <alignment horizontal="center" vertical="center" wrapText="1"/>
    </xf>
    <xf numFmtId="0" fontId="26" fillId="14" borderId="41" xfId="0" applyFont="1" applyFill="1" applyBorder="1" applyAlignment="1">
      <alignment horizontal="center" vertical="center" wrapText="1"/>
    </xf>
    <xf numFmtId="0" fontId="3" fillId="6" borderId="30" xfId="0" applyFont="1" applyFill="1" applyBorder="1" applyAlignment="1">
      <alignment horizontal="center" vertical="center" wrapText="1"/>
    </xf>
    <xf numFmtId="0" fontId="3" fillId="6" borderId="32" xfId="0" applyFont="1" applyFill="1" applyBorder="1" applyAlignment="1">
      <alignment horizontal="center" vertical="center" wrapText="1"/>
    </xf>
    <xf numFmtId="9" fontId="3" fillId="6" borderId="32" xfId="0" applyNumberFormat="1" applyFont="1" applyFill="1" applyBorder="1" applyAlignment="1">
      <alignment horizontal="center" vertical="center" wrapText="1"/>
    </xf>
    <xf numFmtId="0" fontId="16" fillId="0" borderId="40" xfId="0" applyFont="1" applyBorder="1" applyAlignment="1">
      <alignment horizontal="center" vertical="center" wrapText="1"/>
    </xf>
    <xf numFmtId="0" fontId="16" fillId="0" borderId="43" xfId="0" applyFont="1" applyFill="1" applyBorder="1" applyAlignment="1">
      <alignment horizontal="center" vertical="center" wrapText="1"/>
    </xf>
    <xf numFmtId="0" fontId="16" fillId="0" borderId="26" xfId="0" applyFont="1" applyBorder="1" applyAlignment="1">
      <alignment horizontal="center" vertical="center" wrapText="1"/>
    </xf>
    <xf numFmtId="0" fontId="16" fillId="0" borderId="27" xfId="0" applyFont="1" applyBorder="1" applyAlignment="1">
      <alignment horizontal="center" vertical="center" wrapText="1"/>
    </xf>
    <xf numFmtId="166" fontId="16" fillId="0" borderId="28" xfId="0" applyNumberFormat="1" applyFont="1" applyBorder="1" applyAlignment="1">
      <alignment vertical="center" wrapText="1"/>
    </xf>
    <xf numFmtId="0" fontId="16" fillId="6" borderId="0" xfId="0" applyFont="1" applyFill="1"/>
    <xf numFmtId="0" fontId="32" fillId="6" borderId="0" xfId="0" applyFont="1" applyFill="1" applyAlignment="1"/>
    <xf numFmtId="0" fontId="16" fillId="0" borderId="43" xfId="0" applyFont="1" applyBorder="1" applyAlignment="1">
      <alignment vertical="center" wrapText="1"/>
    </xf>
    <xf numFmtId="0" fontId="26" fillId="0" borderId="27" xfId="0" applyFont="1" applyBorder="1" applyAlignment="1">
      <alignment horizontal="center" vertical="center" wrapText="1"/>
    </xf>
    <xf numFmtId="166" fontId="26" fillId="0" borderId="28" xfId="0" applyNumberFormat="1" applyFont="1" applyBorder="1" applyAlignment="1">
      <alignment horizontal="center" vertical="center" wrapText="1"/>
    </xf>
    <xf numFmtId="166" fontId="26" fillId="0" borderId="43" xfId="0" applyNumberFormat="1" applyFont="1" applyFill="1" applyBorder="1" applyAlignment="1">
      <alignment vertical="center" wrapText="1"/>
    </xf>
    <xf numFmtId="166" fontId="26" fillId="0" borderId="40" xfId="0" applyNumberFormat="1" applyFont="1" applyFill="1" applyBorder="1" applyAlignment="1">
      <alignment vertical="center" wrapText="1"/>
    </xf>
    <xf numFmtId="0" fontId="5" fillId="18" borderId="26" xfId="0" applyFont="1" applyFill="1" applyBorder="1" applyAlignment="1">
      <alignment vertical="center" wrapText="1"/>
    </xf>
    <xf numFmtId="3" fontId="16" fillId="18" borderId="26" xfId="0" applyNumberFormat="1" applyFont="1" applyFill="1" applyBorder="1" applyAlignment="1">
      <alignment vertical="center" wrapText="1"/>
    </xf>
    <xf numFmtId="0" fontId="16" fillId="21" borderId="26" xfId="0" applyFont="1" applyFill="1" applyBorder="1" applyAlignment="1">
      <alignment vertical="center" wrapText="1"/>
    </xf>
    <xf numFmtId="0" fontId="3" fillId="5" borderId="6" xfId="0" applyFont="1" applyFill="1" applyBorder="1" applyAlignment="1">
      <alignment horizontal="left" vertical="center" wrapText="1"/>
    </xf>
    <xf numFmtId="166" fontId="16" fillId="0" borderId="43" xfId="0" applyNumberFormat="1" applyFont="1" applyBorder="1" applyAlignment="1">
      <alignment vertical="center" wrapText="1"/>
    </xf>
    <xf numFmtId="0" fontId="16" fillId="14" borderId="43" xfId="0" applyFont="1" applyFill="1" applyBorder="1" applyAlignment="1">
      <alignment vertical="center" wrapText="1"/>
    </xf>
    <xf numFmtId="166" fontId="16" fillId="17" borderId="40" xfId="0" applyNumberFormat="1" applyFont="1" applyFill="1" applyBorder="1" applyAlignment="1">
      <alignment vertical="center" wrapText="1"/>
    </xf>
    <xf numFmtId="0" fontId="26" fillId="14" borderId="43" xfId="0" applyFont="1" applyFill="1" applyBorder="1" applyAlignment="1">
      <alignment vertical="center" wrapText="1"/>
    </xf>
    <xf numFmtId="166" fontId="26" fillId="14" borderId="28" xfId="0" applyNumberFormat="1" applyFont="1" applyFill="1" applyBorder="1" applyAlignment="1">
      <alignment vertical="center" wrapText="1"/>
    </xf>
    <xf numFmtId="166" fontId="26" fillId="14" borderId="0" xfId="0" applyNumberFormat="1" applyFont="1" applyFill="1" applyBorder="1" applyAlignment="1">
      <alignment vertical="center" wrapText="1"/>
    </xf>
    <xf numFmtId="166" fontId="26" fillId="14" borderId="48" xfId="0" applyNumberFormat="1" applyFont="1" applyFill="1" applyBorder="1" applyAlignment="1">
      <alignment vertical="center" wrapText="1"/>
    </xf>
    <xf numFmtId="0" fontId="16" fillId="0" borderId="40" xfId="0" applyFont="1" applyBorder="1" applyAlignment="1">
      <alignment horizontal="right" vertical="center" wrapText="1"/>
    </xf>
    <xf numFmtId="0" fontId="16" fillId="0" borderId="29" xfId="0" applyFont="1" applyFill="1" applyBorder="1" applyAlignment="1">
      <alignment vertical="center" wrapText="1"/>
    </xf>
    <xf numFmtId="166" fontId="16" fillId="0" borderId="0" xfId="0" applyNumberFormat="1" applyFont="1" applyFill="1" applyAlignment="1">
      <alignment vertical="center" wrapText="1"/>
    </xf>
    <xf numFmtId="166" fontId="26" fillId="22" borderId="40" xfId="0" applyNumberFormat="1" applyFont="1" applyFill="1" applyBorder="1" applyAlignment="1">
      <alignment vertical="center" wrapText="1"/>
    </xf>
    <xf numFmtId="166" fontId="16" fillId="22" borderId="40" xfId="0" applyNumberFormat="1" applyFont="1" applyFill="1" applyBorder="1" applyAlignment="1">
      <alignment vertical="center" wrapText="1"/>
    </xf>
    <xf numFmtId="166" fontId="5" fillId="0" borderId="0" xfId="0" applyNumberFormat="1" applyFont="1" applyBorder="1" applyAlignment="1">
      <alignment vertical="center" wrapText="1"/>
    </xf>
    <xf numFmtId="165" fontId="16" fillId="0" borderId="27" xfId="0" applyNumberFormat="1"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7" xfId="0" applyFont="1" applyBorder="1" applyAlignment="1">
      <alignment horizontal="center" vertical="center" wrapText="1"/>
    </xf>
    <xf numFmtId="0" fontId="16" fillId="0" borderId="3" xfId="0" applyFont="1" applyBorder="1" applyAlignment="1">
      <alignment horizontal="center" vertical="center" wrapText="1"/>
    </xf>
    <xf numFmtId="165" fontId="16" fillId="0" borderId="2" xfId="0" applyNumberFormat="1" applyFont="1" applyBorder="1" applyAlignment="1">
      <alignment vertical="center" wrapText="1"/>
    </xf>
    <xf numFmtId="0" fontId="3" fillId="0" borderId="29" xfId="0" applyFont="1" applyFill="1" applyBorder="1" applyAlignment="1">
      <alignment horizontal="center" vertical="center" wrapText="1"/>
    </xf>
    <xf numFmtId="0" fontId="16" fillId="0" borderId="1" xfId="0" applyFont="1" applyFill="1" applyBorder="1" applyAlignment="1">
      <alignment vertical="center" wrapText="1" shrinkToFit="1"/>
    </xf>
    <xf numFmtId="0" fontId="16" fillId="0" borderId="1" xfId="0" applyFont="1" applyFill="1" applyBorder="1" applyAlignment="1">
      <alignment horizontal="center" vertical="center" wrapText="1"/>
    </xf>
    <xf numFmtId="166" fontId="16" fillId="0" borderId="27" xfId="0" applyNumberFormat="1" applyFont="1" applyBorder="1" applyAlignment="1">
      <alignment vertical="center" wrapText="1"/>
    </xf>
    <xf numFmtId="0" fontId="23" fillId="2" borderId="1" xfId="0" applyFont="1" applyFill="1" applyBorder="1" applyAlignment="1">
      <alignment horizontal="center" vertical="center" wrapText="1"/>
    </xf>
    <xf numFmtId="3" fontId="5" fillId="15" borderId="26" xfId="0" applyNumberFormat="1" applyFont="1" applyFill="1" applyBorder="1" applyAlignment="1">
      <alignment horizontal="right" vertical="center" wrapText="1"/>
    </xf>
    <xf numFmtId="3" fontId="5" fillId="15" borderId="30" xfId="0" applyNumberFormat="1" applyFont="1" applyFill="1" applyBorder="1" applyAlignment="1">
      <alignment horizontal="right" vertical="center" wrapText="1"/>
    </xf>
    <xf numFmtId="165" fontId="5" fillId="15" borderId="6" xfId="0" applyNumberFormat="1" applyFont="1" applyFill="1" applyBorder="1" applyAlignment="1">
      <alignment vertical="center" wrapText="1"/>
    </xf>
    <xf numFmtId="0" fontId="22" fillId="15" borderId="6" xfId="0" applyFont="1" applyFill="1" applyBorder="1" applyAlignment="1">
      <alignment horizontal="right" vertical="center" wrapText="1"/>
    </xf>
    <xf numFmtId="0" fontId="22" fillId="15" borderId="1" xfId="0" applyFont="1" applyFill="1" applyBorder="1" applyAlignment="1">
      <alignment vertical="center" wrapText="1"/>
    </xf>
    <xf numFmtId="165" fontId="16" fillId="15" borderId="6" xfId="0" applyNumberFormat="1" applyFont="1" applyFill="1" applyBorder="1" applyAlignment="1">
      <alignment horizontal="right" vertical="center" wrapText="1" indent="1"/>
    </xf>
    <xf numFmtId="0" fontId="16" fillId="15" borderId="1" xfId="0" applyFont="1" applyFill="1" applyBorder="1" applyAlignment="1">
      <alignment vertical="center" wrapText="1"/>
    </xf>
    <xf numFmtId="0" fontId="19" fillId="15" borderId="1" xfId="0" applyFont="1" applyFill="1" applyBorder="1" applyAlignment="1">
      <alignment horizontal="right" vertical="center" wrapText="1"/>
    </xf>
    <xf numFmtId="166" fontId="5" fillId="15" borderId="1" xfId="0" applyNumberFormat="1" applyFont="1" applyFill="1" applyBorder="1" applyAlignment="1">
      <alignment vertical="center" wrapText="1"/>
    </xf>
    <xf numFmtId="0" fontId="20" fillId="15" borderId="1" xfId="0" applyFont="1" applyFill="1" applyBorder="1" applyAlignment="1">
      <alignment vertical="center" wrapText="1"/>
    </xf>
    <xf numFmtId="166" fontId="16" fillId="15" borderId="6" xfId="0" applyNumberFormat="1" applyFont="1" applyFill="1" applyBorder="1" applyAlignment="1">
      <alignment vertical="center" wrapText="1"/>
    </xf>
    <xf numFmtId="0" fontId="7" fillId="15" borderId="6" xfId="0" applyFont="1" applyFill="1" applyBorder="1" applyAlignment="1">
      <alignment vertical="center" wrapText="1"/>
    </xf>
    <xf numFmtId="0" fontId="5" fillId="15" borderId="6" xfId="0" applyFont="1" applyFill="1" applyBorder="1" applyAlignment="1">
      <alignment vertical="center" wrapText="1"/>
    </xf>
    <xf numFmtId="166" fontId="5" fillId="15" borderId="6" xfId="0" applyNumberFormat="1" applyFont="1" applyFill="1" applyBorder="1" applyAlignment="1">
      <alignment vertical="center" wrapText="1"/>
    </xf>
    <xf numFmtId="0" fontId="8" fillId="15" borderId="6" xfId="0" applyFont="1" applyFill="1" applyBorder="1" applyAlignment="1">
      <alignment horizontal="right" vertical="center" wrapText="1"/>
    </xf>
    <xf numFmtId="166" fontId="3" fillId="15" borderId="6" xfId="0" applyNumberFormat="1" applyFont="1" applyFill="1" applyBorder="1" applyAlignment="1">
      <alignment vertical="center" wrapText="1"/>
    </xf>
    <xf numFmtId="0" fontId="17" fillId="15" borderId="6" xfId="0" applyFont="1" applyFill="1" applyBorder="1" applyAlignment="1">
      <alignment vertical="center" wrapText="1"/>
    </xf>
    <xf numFmtId="0" fontId="3" fillId="15" borderId="6" xfId="0" applyFont="1" applyFill="1" applyBorder="1" applyAlignment="1">
      <alignment vertical="center" wrapText="1"/>
    </xf>
    <xf numFmtId="0" fontId="16" fillId="15" borderId="6" xfId="0" applyFont="1" applyFill="1" applyBorder="1" applyAlignment="1">
      <alignment horizontal="center" vertical="center" wrapText="1"/>
    </xf>
    <xf numFmtId="0" fontId="5" fillId="6" borderId="31" xfId="0" applyFont="1" applyFill="1" applyBorder="1" applyAlignment="1">
      <alignment horizontal="right" vertical="center" wrapText="1"/>
    </xf>
    <xf numFmtId="0" fontId="5" fillId="6" borderId="32" xfId="0" applyFont="1" applyFill="1" applyBorder="1" applyAlignment="1">
      <alignment horizontal="right" vertical="center" wrapText="1"/>
    </xf>
    <xf numFmtId="3" fontId="5" fillId="6" borderId="32" xfId="0" applyNumberFormat="1" applyFont="1" applyFill="1" applyBorder="1" applyAlignment="1">
      <alignment horizontal="right" vertical="center" wrapText="1"/>
    </xf>
    <xf numFmtId="0" fontId="17" fillId="6" borderId="31" xfId="0" applyFont="1" applyFill="1" applyBorder="1" applyAlignment="1">
      <alignment vertical="center" wrapText="1"/>
    </xf>
    <xf numFmtId="0" fontId="31" fillId="6" borderId="0" xfId="0" applyFont="1" applyFill="1"/>
    <xf numFmtId="0" fontId="5" fillId="6" borderId="31" xfId="0" applyFont="1" applyFill="1" applyBorder="1" applyAlignment="1">
      <alignment horizontal="center" vertical="center" wrapText="1"/>
    </xf>
    <xf numFmtId="0" fontId="16" fillId="6" borderId="42" xfId="0" applyFont="1" applyFill="1" applyBorder="1" applyAlignment="1">
      <alignment vertical="center" wrapText="1"/>
    </xf>
    <xf numFmtId="0" fontId="5" fillId="6" borderId="31" xfId="0" applyFont="1" applyFill="1" applyBorder="1" applyAlignment="1">
      <alignment vertical="center" wrapText="1"/>
    </xf>
    <xf numFmtId="0" fontId="5" fillId="6" borderId="32" xfId="0" applyFont="1" applyFill="1" applyBorder="1" applyAlignment="1">
      <alignment vertical="center" wrapText="1"/>
    </xf>
    <xf numFmtId="0" fontId="37" fillId="0" borderId="32" xfId="0" applyFont="1" applyFill="1" applyBorder="1" applyAlignment="1">
      <alignment vertical="center" wrapText="1"/>
    </xf>
    <xf numFmtId="3" fontId="16" fillId="15" borderId="6" xfId="0" applyNumberFormat="1" applyFont="1" applyFill="1" applyBorder="1" applyAlignment="1">
      <alignment vertical="center" wrapText="1"/>
    </xf>
    <xf numFmtId="0" fontId="17" fillId="0" borderId="26" xfId="0" applyFont="1" applyFill="1" applyBorder="1" applyAlignment="1">
      <alignment horizontal="left" wrapText="1"/>
    </xf>
    <xf numFmtId="0" fontId="16" fillId="0" borderId="0" xfId="0" applyFont="1" applyFill="1" applyAlignment="1">
      <alignment horizontal="center" vertical="center" wrapText="1"/>
    </xf>
    <xf numFmtId="0" fontId="38" fillId="0" borderId="1" xfId="0" applyFont="1" applyFill="1" applyBorder="1" applyAlignment="1">
      <alignment vertical="center" wrapText="1"/>
    </xf>
    <xf numFmtId="0" fontId="23" fillId="6" borderId="1" xfId="0" applyFont="1" applyFill="1" applyBorder="1" applyAlignment="1">
      <alignment horizontal="left" vertical="center" wrapText="1"/>
    </xf>
    <xf numFmtId="0" fontId="16" fillId="0" borderId="8" xfId="0" applyFont="1" applyBorder="1" applyAlignment="1">
      <alignment vertical="center" wrapText="1"/>
    </xf>
    <xf numFmtId="0" fontId="16" fillId="0" borderId="1" xfId="0" applyFont="1" applyFill="1" applyBorder="1"/>
    <xf numFmtId="0" fontId="16" fillId="0" borderId="1" xfId="0" applyFont="1" applyFill="1" applyBorder="1" applyAlignment="1">
      <alignment wrapText="1"/>
    </xf>
    <xf numFmtId="0" fontId="16" fillId="0" borderId="1" xfId="0" applyFont="1" applyBorder="1" applyAlignment="1">
      <alignment wrapText="1"/>
    </xf>
    <xf numFmtId="0" fontId="7" fillId="15" borderId="1" xfId="0" applyFont="1" applyFill="1" applyBorder="1" applyAlignment="1">
      <alignment vertical="center" wrapText="1"/>
    </xf>
    <xf numFmtId="0" fontId="3" fillId="6" borderId="27" xfId="0" applyFont="1" applyFill="1" applyBorder="1" applyAlignment="1">
      <alignment horizontal="center" vertical="center" wrapText="1"/>
    </xf>
    <xf numFmtId="0" fontId="3" fillId="6" borderId="28" xfId="0" applyFont="1" applyFill="1" applyBorder="1" applyAlignment="1">
      <alignment horizontal="center" vertical="center" wrapText="1"/>
    </xf>
    <xf numFmtId="0" fontId="3" fillId="6" borderId="29" xfId="0" applyFont="1" applyFill="1" applyBorder="1" applyAlignment="1">
      <alignment horizontal="center" vertical="center" wrapText="1"/>
    </xf>
    <xf numFmtId="9" fontId="3" fillId="6" borderId="27" xfId="0" applyNumberFormat="1" applyFont="1" applyFill="1" applyBorder="1" applyAlignment="1">
      <alignment horizontal="center" vertical="center" wrapText="1"/>
    </xf>
    <xf numFmtId="9" fontId="3" fillId="6" borderId="28" xfId="0" applyNumberFormat="1" applyFont="1" applyFill="1" applyBorder="1" applyAlignment="1">
      <alignment horizontal="center" vertical="center" wrapText="1"/>
    </xf>
    <xf numFmtId="9" fontId="3" fillId="6" borderId="29" xfId="0" applyNumberFormat="1" applyFont="1" applyFill="1" applyBorder="1" applyAlignment="1">
      <alignment horizontal="center" vertical="center" wrapText="1"/>
    </xf>
    <xf numFmtId="10" fontId="3" fillId="6" borderId="27" xfId="0" applyNumberFormat="1" applyFont="1" applyFill="1" applyBorder="1" applyAlignment="1">
      <alignment horizontal="center" vertical="center" wrapText="1"/>
    </xf>
    <xf numFmtId="10" fontId="3" fillId="6" borderId="28" xfId="0" applyNumberFormat="1" applyFont="1" applyFill="1" applyBorder="1" applyAlignment="1">
      <alignment horizontal="center" vertical="center" wrapText="1"/>
    </xf>
    <xf numFmtId="10" fontId="3" fillId="6" borderId="29" xfId="0" applyNumberFormat="1" applyFont="1" applyFill="1" applyBorder="1" applyAlignment="1">
      <alignment horizontal="center" vertical="center" wrapText="1"/>
    </xf>
    <xf numFmtId="0" fontId="23" fillId="2" borderId="7"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5" fillId="0" borderId="15" xfId="0" applyFont="1" applyFill="1" applyBorder="1" applyAlignment="1">
      <alignment horizontal="center" vertical="center" wrapText="1"/>
    </xf>
    <xf numFmtId="0" fontId="25" fillId="0" borderId="14" xfId="0" applyFont="1" applyFill="1" applyBorder="1" applyAlignment="1">
      <alignment horizontal="center" vertical="center" wrapText="1"/>
    </xf>
    <xf numFmtId="0" fontId="25" fillId="0" borderId="16" xfId="0" applyFont="1" applyFill="1" applyBorder="1" applyAlignment="1">
      <alignment horizontal="center" vertical="center" wrapText="1"/>
    </xf>
    <xf numFmtId="4" fontId="16" fillId="0" borderId="7" xfId="0" applyNumberFormat="1" applyFont="1" applyBorder="1" applyAlignment="1">
      <alignment horizontal="center" vertical="center" wrapText="1"/>
    </xf>
    <xf numFmtId="4" fontId="16" fillId="0" borderId="2" xfId="0" applyNumberFormat="1" applyFont="1" applyBorder="1" applyAlignment="1">
      <alignment horizontal="center" vertical="center" wrapText="1"/>
    </xf>
    <xf numFmtId="0" fontId="25" fillId="0" borderId="7"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9" fillId="0" borderId="7" xfId="0" applyFont="1" applyFill="1" applyBorder="1" applyAlignment="1">
      <alignment vertical="center" wrapText="1"/>
    </xf>
    <xf numFmtId="0" fontId="29" fillId="0" borderId="3" xfId="0" applyFont="1" applyFill="1" applyBorder="1" applyAlignment="1">
      <alignment vertical="center" wrapText="1"/>
    </xf>
    <xf numFmtId="0" fontId="29" fillId="0" borderId="2" xfId="0" applyFont="1" applyFill="1" applyBorder="1" applyAlignment="1">
      <alignment vertical="center" wrapText="1"/>
    </xf>
    <xf numFmtId="0" fontId="25" fillId="8" borderId="7"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 xfId="0" applyFont="1" applyFill="1" applyBorder="1" applyAlignment="1">
      <alignment horizontal="center" vertical="center" wrapText="1"/>
    </xf>
    <xf numFmtId="0" fontId="3" fillId="6" borderId="36" xfId="0" applyFont="1" applyFill="1" applyBorder="1" applyAlignment="1">
      <alignment horizontal="center" vertical="center" wrapText="1"/>
    </xf>
    <xf numFmtId="0" fontId="3" fillId="6" borderId="37" xfId="0" applyFont="1" applyFill="1" applyBorder="1" applyAlignment="1">
      <alignment horizontal="center" vertical="center" wrapText="1"/>
    </xf>
    <xf numFmtId="0" fontId="3" fillId="6" borderId="38" xfId="0" applyFont="1" applyFill="1" applyBorder="1" applyAlignment="1">
      <alignment horizontal="center" vertical="center" wrapText="1"/>
    </xf>
    <xf numFmtId="0" fontId="3" fillId="6" borderId="33" xfId="0" applyFont="1" applyFill="1" applyBorder="1" applyAlignment="1">
      <alignment horizontal="center" vertical="center" wrapText="1"/>
    </xf>
    <xf numFmtId="0" fontId="3" fillId="6" borderId="34" xfId="0" applyFont="1" applyFill="1" applyBorder="1" applyAlignment="1">
      <alignment horizontal="center" vertical="center" wrapText="1"/>
    </xf>
    <xf numFmtId="0" fontId="3" fillId="6" borderId="35" xfId="0" applyFont="1" applyFill="1" applyBorder="1" applyAlignment="1">
      <alignment horizontal="center" vertical="center" wrapText="1"/>
    </xf>
    <xf numFmtId="0" fontId="23" fillId="4" borderId="8"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23" fillId="4" borderId="7" xfId="0" applyFont="1" applyFill="1" applyBorder="1" applyAlignment="1">
      <alignment horizontal="center" vertical="center" wrapText="1"/>
    </xf>
    <xf numFmtId="0" fontId="23" fillId="4" borderId="3" xfId="0" applyFont="1" applyFill="1" applyBorder="1" applyAlignment="1">
      <alignment horizontal="center" vertical="center" wrapText="1"/>
    </xf>
    <xf numFmtId="0" fontId="23" fillId="4" borderId="2" xfId="0" applyFont="1" applyFill="1" applyBorder="1" applyAlignment="1">
      <alignment horizontal="center" vertical="center" wrapText="1"/>
    </xf>
    <xf numFmtId="0" fontId="26" fillId="4" borderId="8" xfId="0" applyFont="1" applyFill="1" applyBorder="1" applyAlignment="1">
      <alignment horizontal="center" vertical="center" wrapText="1"/>
    </xf>
    <xf numFmtId="0" fontId="26" fillId="4" borderId="4" xfId="0" applyFont="1" applyFill="1" applyBorder="1" applyAlignment="1">
      <alignment horizontal="center" vertical="center" wrapText="1"/>
    </xf>
    <xf numFmtId="165" fontId="16" fillId="0" borderId="27" xfId="0" applyNumberFormat="1" applyFont="1" applyFill="1" applyBorder="1" applyAlignment="1">
      <alignment vertical="center" wrapText="1"/>
    </xf>
    <xf numFmtId="165" fontId="16" fillId="0" borderId="29" xfId="0" applyNumberFormat="1" applyFont="1" applyFill="1" applyBorder="1" applyAlignment="1">
      <alignment vertical="center" wrapText="1"/>
    </xf>
    <xf numFmtId="0" fontId="36" fillId="0" borderId="29" xfId="0" applyFont="1" applyFill="1" applyBorder="1" applyAlignment="1">
      <alignment wrapText="1"/>
    </xf>
    <xf numFmtId="165" fontId="16" fillId="0" borderId="27" xfId="0" applyNumberFormat="1" applyFont="1" applyBorder="1" applyAlignment="1">
      <alignment vertical="center" wrapText="1"/>
    </xf>
    <xf numFmtId="0" fontId="36" fillId="0" borderId="29" xfId="0" applyFont="1" applyBorder="1" applyAlignment="1">
      <alignment wrapText="1"/>
    </xf>
    <xf numFmtId="165" fontId="16" fillId="0" borderId="27" xfId="0" applyNumberFormat="1" applyFont="1" applyFill="1" applyBorder="1" applyAlignment="1">
      <alignment horizontal="center" vertical="center" wrapText="1"/>
    </xf>
    <xf numFmtId="165" fontId="16" fillId="0" borderId="27" xfId="0" applyNumberFormat="1" applyFont="1" applyBorder="1" applyAlignment="1">
      <alignment horizontal="center" vertical="center" wrapText="1"/>
    </xf>
    <xf numFmtId="165" fontId="16" fillId="15" borderId="7" xfId="0" applyNumberFormat="1" applyFont="1" applyFill="1" applyBorder="1" applyAlignment="1">
      <alignment vertical="center" wrapText="1"/>
    </xf>
    <xf numFmtId="0" fontId="16" fillId="15" borderId="2" xfId="0" applyFont="1" applyFill="1" applyBorder="1" applyAlignment="1">
      <alignment vertical="center" wrapText="1"/>
    </xf>
    <xf numFmtId="0" fontId="16" fillId="15" borderId="7" xfId="0" applyFont="1" applyFill="1" applyBorder="1" applyAlignment="1">
      <alignment horizontal="center" vertical="center" wrapText="1"/>
    </xf>
    <xf numFmtId="0" fontId="16" fillId="15" borderId="2" xfId="0" applyFont="1" applyFill="1" applyBorder="1" applyAlignment="1">
      <alignment horizontal="center" vertical="center" wrapText="1"/>
    </xf>
    <xf numFmtId="165" fontId="16" fillId="15" borderId="27" xfId="0" applyNumberFormat="1" applyFont="1" applyFill="1" applyBorder="1" applyAlignment="1">
      <alignment vertical="center" wrapText="1"/>
    </xf>
    <xf numFmtId="0" fontId="36" fillId="15" borderId="29" xfId="0" applyFont="1" applyFill="1" applyBorder="1" applyAlignment="1">
      <alignment wrapText="1"/>
    </xf>
    <xf numFmtId="0" fontId="5" fillId="6" borderId="27" xfId="0" applyFont="1" applyFill="1" applyBorder="1" applyAlignment="1">
      <alignment horizontal="right" vertical="center" wrapText="1"/>
    </xf>
    <xf numFmtId="0" fontId="5" fillId="6" borderId="29" xfId="0" applyFont="1" applyFill="1" applyBorder="1" applyAlignment="1">
      <alignment horizontal="right" vertical="center" wrapText="1"/>
    </xf>
    <xf numFmtId="3" fontId="5" fillId="0" borderId="27" xfId="0" applyNumberFormat="1" applyFont="1" applyBorder="1" applyAlignment="1">
      <alignment horizontal="right" vertical="center" wrapText="1"/>
    </xf>
    <xf numFmtId="3" fontId="5" fillId="0" borderId="29" xfId="0" applyNumberFormat="1" applyFont="1" applyBorder="1" applyAlignment="1">
      <alignment horizontal="right" vertical="center" wrapText="1"/>
    </xf>
    <xf numFmtId="3" fontId="5" fillId="6" borderId="27" xfId="0" applyNumberFormat="1" applyFont="1" applyFill="1" applyBorder="1" applyAlignment="1">
      <alignment horizontal="right" vertical="center" wrapText="1"/>
    </xf>
    <xf numFmtId="3" fontId="5" fillId="6" borderId="29" xfId="0" applyNumberFormat="1" applyFont="1" applyFill="1" applyBorder="1" applyAlignment="1">
      <alignment horizontal="right" vertical="center" wrapText="1"/>
    </xf>
    <xf numFmtId="3" fontId="5" fillId="0" borderId="27" xfId="0" applyNumberFormat="1" applyFont="1" applyFill="1" applyBorder="1" applyAlignment="1">
      <alignment horizontal="right" vertical="center" wrapText="1"/>
    </xf>
    <xf numFmtId="3" fontId="5" fillId="0" borderId="29" xfId="0" applyNumberFormat="1" applyFont="1" applyFill="1" applyBorder="1" applyAlignment="1">
      <alignment horizontal="right" vertical="center" wrapText="1"/>
    </xf>
    <xf numFmtId="0" fontId="5" fillId="6" borderId="27" xfId="0" applyFont="1" applyFill="1" applyBorder="1" applyAlignment="1">
      <alignment vertical="center" wrapText="1"/>
    </xf>
    <xf numFmtId="0" fontId="5" fillId="6" borderId="29" xfId="0" applyFont="1" applyFill="1" applyBorder="1" applyAlignment="1">
      <alignment vertical="center" wrapText="1"/>
    </xf>
    <xf numFmtId="0" fontId="5" fillId="0" borderId="27" xfId="0" applyFont="1" applyFill="1" applyBorder="1" applyAlignment="1">
      <alignment horizontal="right" vertical="center" wrapText="1"/>
    </xf>
    <xf numFmtId="0" fontId="5" fillId="0" borderId="29" xfId="0" applyFont="1" applyFill="1" applyBorder="1" applyAlignment="1">
      <alignment horizontal="right" vertical="center" wrapText="1"/>
    </xf>
    <xf numFmtId="0" fontId="5" fillId="0" borderId="27" xfId="0" applyFont="1" applyBorder="1" applyAlignment="1">
      <alignment horizontal="right" vertical="center" wrapText="1"/>
    </xf>
    <xf numFmtId="0" fontId="5" fillId="0" borderId="29" xfId="0" applyFont="1" applyBorder="1" applyAlignment="1">
      <alignment horizontal="right" vertical="center" wrapText="1"/>
    </xf>
    <xf numFmtId="10" fontId="5" fillId="0" borderId="27" xfId="0" applyNumberFormat="1" applyFont="1" applyFill="1" applyBorder="1" applyAlignment="1">
      <alignment horizontal="center" vertical="center" wrapText="1"/>
    </xf>
    <xf numFmtId="10" fontId="5" fillId="0" borderId="28" xfId="0" applyNumberFormat="1" applyFont="1" applyFill="1" applyBorder="1" applyAlignment="1">
      <alignment horizontal="center" vertical="center" wrapText="1"/>
    </xf>
    <xf numFmtId="10" fontId="5" fillId="0" borderId="29" xfId="0" applyNumberFormat="1"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29" xfId="0" applyFont="1" applyFill="1" applyBorder="1" applyAlignment="1">
      <alignment horizontal="center" vertical="center" wrapText="1"/>
    </xf>
    <xf numFmtId="9" fontId="5" fillId="0" borderId="27" xfId="0" applyNumberFormat="1" applyFont="1" applyFill="1" applyBorder="1" applyAlignment="1">
      <alignment horizontal="center" vertical="center" wrapText="1"/>
    </xf>
    <xf numFmtId="9" fontId="5" fillId="0" borderId="29" xfId="0" applyNumberFormat="1" applyFont="1" applyFill="1" applyBorder="1" applyAlignment="1">
      <alignment horizontal="center" vertical="center" wrapText="1"/>
    </xf>
    <xf numFmtId="9" fontId="5" fillId="0" borderId="36" xfId="0" applyNumberFormat="1" applyFont="1" applyFill="1" applyBorder="1" applyAlignment="1">
      <alignment horizontal="center" vertical="center" wrapText="1"/>
    </xf>
    <xf numFmtId="9" fontId="5" fillId="0" borderId="38" xfId="0" applyNumberFormat="1"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2" xfId="0" applyFont="1" applyFill="1" applyBorder="1" applyAlignment="1">
      <alignment horizontal="center" vertical="center" wrapText="1"/>
    </xf>
    <xf numFmtId="4" fontId="16" fillId="0" borderId="7" xfId="0" applyNumberFormat="1" applyFont="1" applyFill="1" applyBorder="1" applyAlignment="1">
      <alignment horizontal="center" vertical="center" wrapText="1"/>
    </xf>
    <xf numFmtId="4" fontId="16" fillId="0" borderId="2" xfId="0" applyNumberFormat="1" applyFont="1" applyFill="1" applyBorder="1" applyAlignment="1">
      <alignment horizontal="center" vertical="center" wrapText="1"/>
    </xf>
    <xf numFmtId="0" fontId="23" fillId="3" borderId="3" xfId="0" applyFont="1" applyFill="1" applyBorder="1" applyAlignment="1">
      <alignment horizontal="center" vertical="center" wrapText="1"/>
    </xf>
    <xf numFmtId="0" fontId="25" fillId="3" borderId="3"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6" fillId="7" borderId="15" xfId="0" applyFont="1" applyFill="1" applyBorder="1" applyAlignment="1">
      <alignment horizontal="center" vertical="center" wrapText="1"/>
    </xf>
    <xf numFmtId="0" fontId="26" fillId="7" borderId="14" xfId="0" applyFont="1" applyFill="1" applyBorder="1" applyAlignment="1">
      <alignment horizontal="center" vertical="center" wrapText="1"/>
    </xf>
    <xf numFmtId="0" fontId="26" fillId="7" borderId="16" xfId="0" applyFont="1" applyFill="1" applyBorder="1" applyAlignment="1">
      <alignment horizontal="center" vertical="center" wrapText="1"/>
    </xf>
    <xf numFmtId="0" fontId="26" fillId="7" borderId="17" xfId="0" applyFont="1" applyFill="1" applyBorder="1" applyAlignment="1">
      <alignment horizontal="center" vertical="center" wrapText="1"/>
    </xf>
    <xf numFmtId="0" fontId="26" fillId="7" borderId="5" xfId="0" applyFont="1" applyFill="1" applyBorder="1" applyAlignment="1">
      <alignment horizontal="center" vertical="center" wrapText="1"/>
    </xf>
    <xf numFmtId="0" fontId="26" fillId="7" borderId="6" xfId="0" applyFont="1" applyFill="1" applyBorder="1" applyAlignment="1">
      <alignment horizontal="center" vertical="center" wrapText="1"/>
    </xf>
    <xf numFmtId="0" fontId="26" fillId="4" borderId="7" xfId="0" applyFont="1" applyFill="1" applyBorder="1" applyAlignment="1">
      <alignment vertical="center" wrapText="1"/>
    </xf>
    <xf numFmtId="0" fontId="26" fillId="4" borderId="3" xfId="0" applyFont="1" applyFill="1" applyBorder="1" applyAlignment="1">
      <alignment vertical="center" wrapText="1"/>
    </xf>
    <xf numFmtId="0" fontId="26" fillId="4" borderId="2" xfId="0" applyFont="1" applyFill="1" applyBorder="1" applyAlignment="1">
      <alignment vertical="center" wrapText="1"/>
    </xf>
    <xf numFmtId="0" fontId="5" fillId="0" borderId="33" xfId="0" applyFont="1" applyBorder="1" applyAlignment="1">
      <alignment horizontal="right" vertical="center" wrapText="1"/>
    </xf>
    <xf numFmtId="0" fontId="5" fillId="0" borderId="35" xfId="0" applyFont="1" applyBorder="1" applyAlignment="1">
      <alignment horizontal="right" vertical="center" wrapText="1"/>
    </xf>
    <xf numFmtId="0" fontId="25" fillId="10" borderId="7" xfId="0" applyFont="1" applyFill="1" applyBorder="1" applyAlignment="1">
      <alignment horizontal="center" vertical="center" wrapText="1"/>
    </xf>
    <xf numFmtId="0" fontId="25" fillId="10" borderId="3" xfId="0" applyFont="1" applyFill="1" applyBorder="1" applyAlignment="1">
      <alignment horizontal="center" vertical="center" wrapText="1"/>
    </xf>
    <xf numFmtId="0" fontId="25" fillId="10" borderId="2"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38" xfId="0" applyFont="1" applyFill="1" applyBorder="1" applyAlignment="1">
      <alignment horizontal="center" vertical="center" wrapText="1"/>
    </xf>
    <xf numFmtId="10" fontId="5" fillId="0" borderId="33" xfId="0" applyNumberFormat="1" applyFont="1" applyFill="1" applyBorder="1" applyAlignment="1">
      <alignment horizontal="center" vertical="center" wrapText="1"/>
    </xf>
    <xf numFmtId="10" fontId="5" fillId="0" borderId="34" xfId="0" applyNumberFormat="1" applyFont="1" applyFill="1" applyBorder="1" applyAlignment="1">
      <alignment horizontal="center" vertical="center" wrapText="1"/>
    </xf>
    <xf numFmtId="10" fontId="5" fillId="0" borderId="35" xfId="0" applyNumberFormat="1" applyFont="1" applyFill="1" applyBorder="1" applyAlignment="1">
      <alignment horizontal="center" vertical="center" wrapText="1"/>
    </xf>
    <xf numFmtId="0" fontId="5" fillId="0" borderId="36" xfId="0" applyFont="1" applyBorder="1" applyAlignment="1">
      <alignment horizontal="right" vertical="center" wrapText="1"/>
    </xf>
    <xf numFmtId="0" fontId="5" fillId="0" borderId="38" xfId="0" applyFont="1" applyBorder="1" applyAlignment="1">
      <alignment horizontal="right" vertical="center" wrapText="1"/>
    </xf>
    <xf numFmtId="3" fontId="16" fillId="15" borderId="7" xfId="0" applyNumberFormat="1" applyFont="1" applyFill="1" applyBorder="1" applyAlignment="1">
      <alignment vertical="center" wrapText="1"/>
    </xf>
    <xf numFmtId="0" fontId="16" fillId="15" borderId="7" xfId="0" applyFont="1" applyFill="1" applyBorder="1" applyAlignment="1">
      <alignment vertical="center" wrapText="1"/>
    </xf>
    <xf numFmtId="3" fontId="5" fillId="15" borderId="33" xfId="0" applyNumberFormat="1" applyFont="1" applyFill="1" applyBorder="1" applyAlignment="1">
      <alignment horizontal="right" vertical="center" wrapText="1"/>
    </xf>
    <xf numFmtId="3" fontId="5" fillId="15" borderId="35" xfId="0" applyNumberFormat="1" applyFont="1" applyFill="1" applyBorder="1" applyAlignment="1">
      <alignment horizontal="right" vertical="center" wrapText="1"/>
    </xf>
    <xf numFmtId="4" fontId="16" fillId="0" borderId="3" xfId="0" applyNumberFormat="1" applyFont="1" applyFill="1" applyBorder="1" applyAlignment="1">
      <alignment horizontal="center" vertical="center" wrapText="1"/>
    </xf>
    <xf numFmtId="0" fontId="16" fillId="0" borderId="7"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2" xfId="0" applyFont="1" applyBorder="1" applyAlignment="1">
      <alignment horizontal="center" vertical="center" wrapText="1"/>
    </xf>
    <xf numFmtId="0" fontId="26" fillId="4" borderId="7" xfId="0" applyFont="1" applyFill="1" applyBorder="1" applyAlignment="1">
      <alignment horizontal="center" vertical="center" wrapText="1"/>
    </xf>
    <xf numFmtId="0" fontId="26" fillId="4" borderId="3" xfId="0" applyFont="1" applyFill="1" applyBorder="1" applyAlignment="1">
      <alignment horizontal="center" vertical="center" wrapText="1"/>
    </xf>
    <xf numFmtId="0" fontId="26" fillId="4" borderId="2"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4" xfId="0" applyFont="1" applyFill="1" applyBorder="1" applyAlignment="1">
      <alignment horizontal="center" vertical="center" wrapText="1"/>
    </xf>
    <xf numFmtId="165" fontId="5" fillId="15" borderId="7" xfId="0" applyNumberFormat="1" applyFont="1" applyFill="1" applyBorder="1" applyAlignment="1">
      <alignment vertical="center" wrapText="1"/>
    </xf>
    <xf numFmtId="165" fontId="5" fillId="15" borderId="2" xfId="0" applyNumberFormat="1" applyFont="1" applyFill="1" applyBorder="1" applyAlignment="1">
      <alignment vertical="center" wrapText="1"/>
    </xf>
    <xf numFmtId="165" fontId="16" fillId="0" borderId="41" xfId="0" applyNumberFormat="1" applyFont="1" applyFill="1" applyBorder="1" applyAlignment="1">
      <alignment vertical="center" wrapText="1"/>
    </xf>
    <xf numFmtId="0" fontId="36" fillId="0" borderId="40" xfId="0" applyFont="1" applyFill="1" applyBorder="1" applyAlignment="1">
      <alignment wrapText="1"/>
    </xf>
    <xf numFmtId="0" fontId="16" fillId="0" borderId="29" xfId="0" applyFont="1" applyBorder="1" applyAlignment="1">
      <alignment wrapText="1"/>
    </xf>
    <xf numFmtId="165" fontId="16" fillId="0" borderId="7" xfId="0" applyNumberFormat="1" applyFont="1" applyBorder="1" applyAlignment="1">
      <alignment vertical="center" wrapText="1"/>
    </xf>
    <xf numFmtId="165" fontId="16" fillId="0" borderId="2" xfId="0" applyNumberFormat="1" applyFont="1" applyBorder="1" applyAlignment="1">
      <alignment vertical="center" wrapText="1"/>
    </xf>
    <xf numFmtId="0" fontId="16" fillId="0" borderId="29" xfId="0" applyFont="1" applyFill="1" applyBorder="1" applyAlignment="1">
      <alignment wrapText="1"/>
    </xf>
    <xf numFmtId="165" fontId="16" fillId="19" borderId="27" xfId="0" applyNumberFormat="1" applyFont="1" applyFill="1" applyBorder="1" applyAlignment="1">
      <alignment vertical="center" wrapText="1"/>
    </xf>
    <xf numFmtId="0" fontId="35" fillId="11" borderId="29" xfId="0" applyFont="1" applyFill="1" applyBorder="1" applyAlignment="1">
      <alignment wrapText="1"/>
    </xf>
    <xf numFmtId="0" fontId="35" fillId="0" borderId="29" xfId="0" applyFont="1" applyBorder="1" applyAlignment="1">
      <alignment wrapText="1"/>
    </xf>
    <xf numFmtId="0" fontId="23" fillId="4" borderId="7" xfId="0" quotePrefix="1"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29" xfId="0" applyFont="1" applyFill="1" applyBorder="1" applyAlignment="1">
      <alignment horizontal="center" vertical="center" wrapText="1"/>
    </xf>
    <xf numFmtId="165" fontId="16" fillId="0" borderId="27" xfId="0" applyNumberFormat="1" applyFont="1" applyFill="1" applyBorder="1" applyAlignment="1">
      <alignment horizontal="right" vertical="center" wrapText="1"/>
    </xf>
    <xf numFmtId="0" fontId="3" fillId="0" borderId="33"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35" xfId="0" applyFont="1" applyFill="1" applyBorder="1" applyAlignment="1">
      <alignment horizontal="center" vertical="center" wrapText="1"/>
    </xf>
    <xf numFmtId="9" fontId="3" fillId="0" borderId="27" xfId="0" applyNumberFormat="1" applyFont="1" applyFill="1" applyBorder="1" applyAlignment="1">
      <alignment horizontal="center" vertical="center" wrapText="1"/>
    </xf>
    <xf numFmtId="9" fontId="3" fillId="0" borderId="29" xfId="0" applyNumberFormat="1" applyFont="1" applyFill="1" applyBorder="1" applyAlignment="1">
      <alignment horizontal="center" vertical="center" wrapText="1"/>
    </xf>
    <xf numFmtId="4" fontId="16" fillId="9" borderId="1" xfId="0" applyNumberFormat="1" applyFont="1" applyFill="1" applyBorder="1" applyAlignment="1">
      <alignment horizontal="center" vertical="center" wrapText="1" shrinkToFit="1"/>
    </xf>
    <xf numFmtId="0" fontId="16" fillId="0" borderId="1" xfId="0" applyFont="1" applyBorder="1" applyAlignment="1">
      <alignment vertical="center" wrapText="1" shrinkToFit="1"/>
    </xf>
    <xf numFmtId="4" fontId="16" fillId="0" borderId="1" xfId="0" applyNumberFormat="1" applyFont="1" applyBorder="1" applyAlignment="1">
      <alignment vertical="center" wrapText="1" shrinkToFit="1"/>
    </xf>
    <xf numFmtId="0" fontId="26" fillId="2" borderId="1" xfId="0" applyFont="1" applyFill="1" applyBorder="1" applyAlignment="1">
      <alignment horizontal="center" vertical="center" wrapText="1"/>
    </xf>
    <xf numFmtId="0" fontId="26" fillId="3" borderId="1" xfId="0" applyFont="1" applyFill="1" applyBorder="1" applyAlignment="1">
      <alignment horizontal="center" vertical="center" wrapText="1" shrinkToFit="1"/>
    </xf>
    <xf numFmtId="0" fontId="16" fillId="3" borderId="1" xfId="0" applyFont="1" applyFill="1" applyBorder="1" applyAlignment="1">
      <alignment horizontal="center" vertical="center" wrapText="1" shrinkToFit="1"/>
    </xf>
    <xf numFmtId="0" fontId="16" fillId="0" borderId="1" xfId="0" applyFont="1" applyFill="1" applyBorder="1" applyAlignment="1">
      <alignment vertical="center" wrapText="1" shrinkToFit="1"/>
    </xf>
    <xf numFmtId="0" fontId="26" fillId="9" borderId="1" xfId="0" applyFont="1" applyFill="1" applyBorder="1" applyAlignment="1">
      <alignment horizontal="left" vertical="justify" wrapText="1" shrinkToFit="1"/>
    </xf>
    <xf numFmtId="0" fontId="16" fillId="9" borderId="1" xfId="0" applyFont="1" applyFill="1" applyBorder="1" applyAlignment="1">
      <alignment vertical="justify" wrapText="1" shrinkToFit="1"/>
    </xf>
    <xf numFmtId="165" fontId="16" fillId="15" borderId="27" xfId="0" applyNumberFormat="1" applyFont="1" applyFill="1" applyBorder="1" applyAlignment="1">
      <alignment horizontal="center" vertical="center" wrapText="1"/>
    </xf>
    <xf numFmtId="0" fontId="35" fillId="15" borderId="29" xfId="0" applyFont="1" applyFill="1" applyBorder="1" applyAlignment="1">
      <alignment horizontal="center" wrapText="1"/>
    </xf>
    <xf numFmtId="165" fontId="16" fillId="15" borderId="7" xfId="0" applyNumberFormat="1" applyFont="1" applyFill="1" applyBorder="1" applyAlignment="1">
      <alignment horizontal="right" vertical="center" wrapText="1" indent="1"/>
    </xf>
    <xf numFmtId="165" fontId="16" fillId="15" borderId="2" xfId="0" applyNumberFormat="1" applyFont="1" applyFill="1" applyBorder="1" applyAlignment="1">
      <alignment horizontal="right" vertical="center" wrapText="1" indent="1"/>
    </xf>
    <xf numFmtId="165" fontId="16" fillId="0" borderId="27" xfId="0" applyNumberFormat="1" applyFont="1" applyBorder="1" applyAlignment="1">
      <alignment horizontal="right" vertical="center" wrapText="1"/>
    </xf>
    <xf numFmtId="165" fontId="16" fillId="5" borderId="1" xfId="0" applyNumberFormat="1" applyFont="1" applyFill="1" applyBorder="1" applyAlignment="1">
      <alignment horizontal="right" vertical="center" wrapText="1" indent="1" shrinkToFit="1"/>
    </xf>
    <xf numFmtId="166" fontId="16" fillId="0" borderId="27" xfId="0" applyNumberFormat="1" applyFont="1" applyFill="1" applyBorder="1" applyAlignment="1">
      <alignment horizontal="center" vertical="center" wrapText="1"/>
    </xf>
    <xf numFmtId="0" fontId="16" fillId="0" borderId="29" xfId="0" applyFont="1" applyFill="1" applyBorder="1"/>
    <xf numFmtId="4" fontId="5" fillId="0" borderId="1" xfId="0" applyNumberFormat="1" applyFont="1" applyFill="1" applyBorder="1" applyAlignment="1">
      <alignment horizontal="center" vertical="center" wrapText="1" shrinkToFit="1"/>
    </xf>
    <xf numFmtId="4" fontId="5"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166" fontId="16" fillId="0" borderId="27" xfId="0" applyNumberFormat="1" applyFont="1" applyBorder="1" applyAlignment="1">
      <alignment horizontal="center" vertical="center" wrapText="1"/>
    </xf>
    <xf numFmtId="0" fontId="16" fillId="0" borderId="29" xfId="0" applyFont="1" applyBorder="1"/>
    <xf numFmtId="0" fontId="36" fillId="0" borderId="29" xfId="0" applyFont="1" applyBorder="1"/>
    <xf numFmtId="166" fontId="5" fillId="15" borderId="1" xfId="0" applyNumberFormat="1" applyFont="1" applyFill="1" applyBorder="1" applyAlignment="1">
      <alignment horizontal="center" vertical="center" wrapText="1"/>
    </xf>
    <xf numFmtId="166" fontId="26" fillId="14" borderId="27" xfId="0" applyNumberFormat="1" applyFont="1" applyFill="1" applyBorder="1" applyAlignment="1">
      <alignment horizontal="center" vertical="center" wrapText="1"/>
    </xf>
    <xf numFmtId="0" fontId="35" fillId="0" borderId="29" xfId="0" applyFont="1" applyBorder="1"/>
    <xf numFmtId="0" fontId="25" fillId="0" borderId="1" xfId="0" applyFont="1" applyFill="1" applyBorder="1" applyAlignment="1">
      <alignment horizontal="center" vertical="center" wrapText="1"/>
    </xf>
    <xf numFmtId="4" fontId="16" fillId="0" borderId="1" xfId="0" applyNumberFormat="1" applyFont="1" applyFill="1" applyBorder="1" applyAlignment="1">
      <alignment horizontal="center" vertical="center" wrapText="1"/>
    </xf>
    <xf numFmtId="166" fontId="16" fillId="0" borderId="27" xfId="0" applyNumberFormat="1" applyFont="1" applyBorder="1" applyAlignment="1">
      <alignment vertical="center" wrapText="1"/>
    </xf>
    <xf numFmtId="0" fontId="23" fillId="4"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5" fillId="3" borderId="1" xfId="0" applyFont="1" applyFill="1" applyBorder="1" applyAlignment="1">
      <alignment horizontal="center" vertical="center" wrapText="1"/>
    </xf>
    <xf numFmtId="166" fontId="16" fillId="0" borderId="27" xfId="0" applyNumberFormat="1" applyFont="1" applyFill="1" applyBorder="1" applyAlignment="1">
      <alignment vertical="center" wrapText="1"/>
    </xf>
    <xf numFmtId="0" fontId="36" fillId="0" borderId="29" xfId="0" applyFont="1" applyFill="1" applyBorder="1"/>
    <xf numFmtId="166" fontId="16" fillId="15" borderId="7" xfId="0" applyNumberFormat="1" applyFont="1" applyFill="1" applyBorder="1" applyAlignment="1">
      <alignment vertical="center" wrapText="1"/>
    </xf>
    <xf numFmtId="166" fontId="16" fillId="15" borderId="2" xfId="0" applyNumberFormat="1" applyFont="1" applyFill="1" applyBorder="1" applyAlignment="1">
      <alignment vertical="center" wrapText="1"/>
    </xf>
    <xf numFmtId="0" fontId="35" fillId="0" borderId="29" xfId="0" applyFont="1" applyFill="1" applyBorder="1"/>
    <xf numFmtId="0" fontId="1" fillId="0" borderId="8"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3" fillId="4" borderId="7" xfId="0" applyFont="1" applyFill="1" applyBorder="1" applyAlignment="1">
      <alignment vertical="center" wrapText="1"/>
    </xf>
    <xf numFmtId="0" fontId="3" fillId="4" borderId="3" xfId="0" applyFont="1" applyFill="1" applyBorder="1" applyAlignment="1">
      <alignment vertical="center" wrapText="1"/>
    </xf>
    <xf numFmtId="0" fontId="3" fillId="4" borderId="2" xfId="0" applyFont="1" applyFill="1" applyBorder="1" applyAlignment="1">
      <alignment vertical="center" wrapText="1"/>
    </xf>
    <xf numFmtId="4" fontId="5" fillId="0" borderId="7" xfId="0" applyNumberFormat="1" applyFont="1" applyFill="1" applyBorder="1" applyAlignment="1">
      <alignment horizontal="center" vertical="center" wrapText="1"/>
    </xf>
    <xf numFmtId="4" fontId="5" fillId="0" borderId="3" xfId="0" applyNumberFormat="1" applyFont="1" applyFill="1" applyBorder="1" applyAlignment="1">
      <alignment horizontal="center" vertical="center" wrapText="1"/>
    </xf>
    <xf numFmtId="4" fontId="5" fillId="0" borderId="2"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4" xfId="0" applyFont="1" applyFill="1" applyBorder="1" applyAlignment="1">
      <alignment horizontal="center" vertical="center" wrapText="1"/>
    </xf>
    <xf numFmtId="166" fontId="16" fillId="11" borderId="27" xfId="0" applyNumberFormat="1" applyFont="1" applyFill="1" applyBorder="1" applyAlignment="1">
      <alignment vertical="center" wrapText="1"/>
    </xf>
    <xf numFmtId="0" fontId="35" fillId="11" borderId="29" xfId="0" applyFont="1" applyFill="1" applyBorder="1"/>
    <xf numFmtId="166" fontId="16" fillId="0" borderId="29" xfId="0" applyNumberFormat="1" applyFont="1" applyFill="1" applyBorder="1" applyAlignment="1">
      <alignment vertical="center" wrapText="1"/>
    </xf>
    <xf numFmtId="166" fontId="16" fillId="6" borderId="27" xfId="0" applyNumberFormat="1" applyFont="1" applyFill="1" applyBorder="1" applyAlignment="1">
      <alignment vertical="center" wrapText="1"/>
    </xf>
    <xf numFmtId="0" fontId="36" fillId="6" borderId="29" xfId="0" applyFont="1" applyFill="1" applyBorder="1"/>
    <xf numFmtId="166" fontId="16" fillId="14" borderId="27" xfId="0" applyNumberFormat="1" applyFont="1" applyFill="1" applyBorder="1" applyAlignment="1">
      <alignment vertical="center" wrapText="1"/>
    </xf>
    <xf numFmtId="0" fontId="26" fillId="4" borderId="7" xfId="0" quotePrefix="1" applyFont="1" applyFill="1" applyBorder="1" applyAlignment="1">
      <alignment horizontal="center" vertical="center" wrapText="1"/>
    </xf>
    <xf numFmtId="166" fontId="16" fillId="15" borderId="27" xfId="0" applyNumberFormat="1" applyFont="1" applyFill="1" applyBorder="1" applyAlignment="1">
      <alignment vertical="center" wrapText="1"/>
    </xf>
    <xf numFmtId="0" fontId="36" fillId="15" borderId="29" xfId="0" applyFont="1" applyFill="1" applyBorder="1"/>
    <xf numFmtId="0" fontId="26" fillId="3" borderId="3"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26" fillId="3" borderId="2" xfId="0" applyFont="1" applyFill="1" applyBorder="1" applyAlignment="1">
      <alignment horizontal="center" vertical="center" wrapText="1"/>
    </xf>
    <xf numFmtId="166" fontId="16" fillId="0" borderId="47" xfId="0" applyNumberFormat="1" applyFont="1" applyFill="1" applyBorder="1" applyAlignment="1">
      <alignment vertical="center" wrapText="1"/>
    </xf>
    <xf numFmtId="0" fontId="36" fillId="0" borderId="51" xfId="0" applyFont="1" applyFill="1" applyBorder="1"/>
    <xf numFmtId="166" fontId="16" fillId="0" borderId="33" xfId="0" applyNumberFormat="1" applyFont="1" applyFill="1" applyBorder="1" applyAlignment="1">
      <alignment horizontal="center" vertical="center" wrapText="1"/>
    </xf>
    <xf numFmtId="0" fontId="36" fillId="0" borderId="35" xfId="0" applyFont="1" applyFill="1" applyBorder="1"/>
    <xf numFmtId="0" fontId="1" fillId="2" borderId="7"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 fillId="3" borderId="2" xfId="0" applyFont="1" applyFill="1" applyBorder="1" applyAlignment="1">
      <alignment horizontal="center" vertical="center" wrapText="1"/>
    </xf>
    <xf numFmtId="166" fontId="5" fillId="15" borderId="7" xfId="0" applyNumberFormat="1" applyFont="1" applyFill="1" applyBorder="1" applyAlignment="1">
      <alignment vertical="center" wrapText="1"/>
    </xf>
    <xf numFmtId="166" fontId="5" fillId="15" borderId="2" xfId="0" applyNumberFormat="1" applyFont="1" applyFill="1" applyBorder="1" applyAlignment="1">
      <alignment vertical="center" wrapText="1"/>
    </xf>
    <xf numFmtId="4" fontId="5" fillId="0" borderId="20" xfId="0" applyNumberFormat="1" applyFont="1" applyFill="1" applyBorder="1" applyAlignment="1">
      <alignment horizontal="center" vertical="center" wrapText="1"/>
    </xf>
    <xf numFmtId="4" fontId="5" fillId="0" borderId="23" xfId="0" applyNumberFormat="1" applyFont="1" applyFill="1" applyBorder="1" applyAlignment="1">
      <alignment horizontal="center" vertical="center" wrapText="1"/>
    </xf>
    <xf numFmtId="4" fontId="5" fillId="0" borderId="24" xfId="0" applyNumberFormat="1" applyFont="1" applyFill="1" applyBorder="1" applyAlignment="1">
      <alignment horizontal="center" vertical="center" wrapText="1"/>
    </xf>
    <xf numFmtId="4" fontId="5" fillId="0" borderId="25" xfId="0" applyNumberFormat="1" applyFont="1" applyFill="1" applyBorder="1" applyAlignment="1">
      <alignment horizontal="center" vertical="center" wrapText="1"/>
    </xf>
    <xf numFmtId="4" fontId="16" fillId="0" borderId="3" xfId="0" applyNumberFormat="1" applyFont="1" applyBorder="1" applyAlignment="1">
      <alignment horizontal="center" vertical="center" wrapText="1"/>
    </xf>
    <xf numFmtId="4" fontId="16" fillId="0" borderId="21" xfId="0" applyNumberFormat="1" applyFont="1" applyBorder="1" applyAlignment="1">
      <alignment horizontal="center" vertical="center" wrapText="1"/>
    </xf>
    <xf numFmtId="4" fontId="16" fillId="0" borderId="22" xfId="0" applyNumberFormat="1" applyFont="1" applyBorder="1" applyAlignment="1">
      <alignment horizontal="center" vertical="center" wrapText="1"/>
    </xf>
    <xf numFmtId="0" fontId="25" fillId="0" borderId="7"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5" fillId="0" borderId="20"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2" xfId="0" applyFont="1" applyBorder="1" applyAlignment="1">
      <alignment horizontal="center" vertical="center" wrapText="1"/>
    </xf>
    <xf numFmtId="166" fontId="26" fillId="0" borderId="7" xfId="0" applyNumberFormat="1" applyFont="1" applyFill="1" applyBorder="1" applyAlignment="1">
      <alignment horizontal="center" vertical="center" wrapText="1"/>
    </xf>
    <xf numFmtId="166" fontId="26" fillId="0" borderId="2" xfId="0" applyNumberFormat="1" applyFont="1" applyFill="1" applyBorder="1" applyAlignment="1">
      <alignment horizontal="center" vertical="center" wrapText="1"/>
    </xf>
    <xf numFmtId="0" fontId="35" fillId="15" borderId="29" xfId="0" applyFont="1" applyFill="1" applyBorder="1"/>
    <xf numFmtId="166" fontId="3" fillId="15" borderId="7" xfId="0" applyNumberFormat="1" applyFont="1" applyFill="1" applyBorder="1" applyAlignment="1">
      <alignment vertical="center" wrapText="1"/>
    </xf>
    <xf numFmtId="166" fontId="3" fillId="15" borderId="2" xfId="0" applyNumberFormat="1" applyFont="1" applyFill="1" applyBorder="1" applyAlignment="1">
      <alignment vertical="center" wrapText="1"/>
    </xf>
    <xf numFmtId="0" fontId="5" fillId="0" borderId="7"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3" fillId="3" borderId="3"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3" fillId="3" borderId="2" xfId="0" applyFont="1" applyFill="1" applyBorder="1" applyAlignment="1">
      <alignment horizontal="center" vertical="center" wrapText="1"/>
    </xf>
    <xf numFmtId="4" fontId="17" fillId="0" borderId="7" xfId="0" applyNumberFormat="1" applyFont="1" applyBorder="1" applyAlignment="1">
      <alignment horizontal="center" vertical="center" wrapText="1"/>
    </xf>
    <xf numFmtId="4" fontId="17" fillId="0" borderId="3" xfId="0" applyNumberFormat="1" applyFont="1" applyBorder="1" applyAlignment="1">
      <alignment horizontal="center" vertical="center" wrapText="1"/>
    </xf>
    <xf numFmtId="4" fontId="17" fillId="0" borderId="21" xfId="0" applyNumberFormat="1" applyFont="1" applyBorder="1" applyAlignment="1">
      <alignment horizontal="center" vertical="center" wrapText="1"/>
    </xf>
    <xf numFmtId="4" fontId="17" fillId="0" borderId="22" xfId="0" applyNumberFormat="1" applyFont="1" applyBorder="1" applyAlignment="1">
      <alignment horizontal="center" vertical="center" wrapText="1"/>
    </xf>
    <xf numFmtId="0" fontId="3" fillId="4" borderId="7"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5" fillId="0" borderId="29" xfId="0" applyFont="1" applyFill="1" applyBorder="1" applyAlignment="1">
      <alignment wrapText="1"/>
    </xf>
    <xf numFmtId="166" fontId="16" fillId="17" borderId="27" xfId="0" applyNumberFormat="1" applyFont="1" applyFill="1" applyBorder="1" applyAlignment="1">
      <alignment vertical="center" wrapText="1"/>
    </xf>
    <xf numFmtId="0" fontId="35" fillId="15" borderId="29" xfId="0" applyFont="1" applyFill="1" applyBorder="1" applyAlignment="1">
      <alignment wrapText="1"/>
    </xf>
    <xf numFmtId="0" fontId="5" fillId="15" borderId="2" xfId="0" applyFont="1" applyFill="1" applyBorder="1" applyAlignment="1">
      <alignment vertical="center" wrapText="1"/>
    </xf>
    <xf numFmtId="166" fontId="26" fillId="22" borderId="27" xfId="0" applyNumberFormat="1" applyFont="1" applyFill="1" applyBorder="1" applyAlignment="1">
      <alignment vertical="center" wrapText="1"/>
    </xf>
    <xf numFmtId="166" fontId="16" fillId="22" borderId="27" xfId="0" applyNumberFormat="1" applyFont="1" applyFill="1" applyBorder="1" applyAlignment="1">
      <alignment vertical="center" wrapText="1"/>
    </xf>
    <xf numFmtId="0" fontId="1" fillId="2" borderId="7" xfId="0" applyFont="1" applyFill="1" applyBorder="1" applyAlignment="1">
      <alignment vertical="center" wrapText="1"/>
    </xf>
    <xf numFmtId="0" fontId="1" fillId="2" borderId="3" xfId="0" applyFont="1" applyFill="1" applyBorder="1" applyAlignment="1">
      <alignment vertical="center" wrapText="1"/>
    </xf>
    <xf numFmtId="0" fontId="1" fillId="2" borderId="2" xfId="0" applyFont="1" applyFill="1" applyBorder="1" applyAlignment="1">
      <alignment vertical="center" wrapText="1"/>
    </xf>
  </cellXfs>
  <cellStyles count="2">
    <cellStyle name="Comma" xfId="1" builtinId="3"/>
    <cellStyle name="Normal" xfId="0" builtinId="0"/>
  </cellStyles>
  <dxfs count="0"/>
  <tableStyles count="0" defaultTableStyle="TableStyleMedium2" defaultPivotStyle="PivotStyleLight16"/>
  <colors>
    <mruColors>
      <color rgb="FFECEC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lani%20i%20Veprimit_Korrik%202021_AL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pitulli I (I.1) "/>
      <sheetName val="Kapitulli I (I.2)"/>
      <sheetName val="Kapitulli I (I.3)"/>
      <sheetName val="Kapitulli I (I.4)"/>
      <sheetName val="Kapitulli II (II.1)"/>
      <sheetName val="Kapitulli II (II.2)"/>
      <sheetName val="Kapitulli II (II.3)"/>
      <sheetName val="Kapitulli II (II.4)"/>
      <sheetName val="Kapitulli III (III.1)"/>
      <sheetName val="Kapitulli III (III.2)"/>
      <sheetName val="Kapitulli III (III.3)"/>
      <sheetName val="Kapitulli III (III.4) "/>
      <sheetName val="Kapitulli III (III.5)"/>
      <sheetName val="Kapitulli IV (IV.1)"/>
      <sheetName val="Kapitulli IV (IV.2)"/>
    </sheetNames>
    <sheetDataSet>
      <sheetData sheetId="0">
        <row r="96">
          <cell r="D96">
            <v>38284.870000000003</v>
          </cell>
          <cell r="E96">
            <v>406429.46</v>
          </cell>
          <cell r="G96">
            <v>249795.86</v>
          </cell>
        </row>
        <row r="97">
          <cell r="D97">
            <v>0</v>
          </cell>
          <cell r="E97">
            <v>0</v>
          </cell>
          <cell r="G97">
            <v>0</v>
          </cell>
        </row>
        <row r="98">
          <cell r="D98">
            <v>38284.870000000003</v>
          </cell>
          <cell r="E98">
            <v>406429.46</v>
          </cell>
          <cell r="G98">
            <v>249795.86</v>
          </cell>
        </row>
      </sheetData>
      <sheetData sheetId="1">
        <row r="58">
          <cell r="D58">
            <v>332885.68</v>
          </cell>
          <cell r="E58">
            <v>1533879.96</v>
          </cell>
          <cell r="G58">
            <v>794080</v>
          </cell>
        </row>
        <row r="59">
          <cell r="D59">
            <v>0</v>
          </cell>
          <cell r="E59">
            <v>40000</v>
          </cell>
          <cell r="G59">
            <v>0</v>
          </cell>
        </row>
        <row r="60">
          <cell r="D60">
            <v>332885.68</v>
          </cell>
          <cell r="E60">
            <v>1493879.96</v>
          </cell>
          <cell r="G60">
            <v>794080</v>
          </cell>
        </row>
      </sheetData>
      <sheetData sheetId="2">
        <row r="38">
          <cell r="D38">
            <v>51322.84</v>
          </cell>
          <cell r="E38">
            <v>95422.84</v>
          </cell>
          <cell r="G38">
            <v>59065.299999999996</v>
          </cell>
        </row>
        <row r="39">
          <cell r="D39">
            <v>0</v>
          </cell>
          <cell r="E39">
            <v>0</v>
          </cell>
          <cell r="G39">
            <v>0</v>
          </cell>
        </row>
        <row r="40">
          <cell r="D40">
            <v>51322.84</v>
          </cell>
          <cell r="E40">
            <v>95422.84</v>
          </cell>
          <cell r="G40">
            <v>59065.299999999996</v>
          </cell>
        </row>
      </sheetData>
      <sheetData sheetId="3">
        <row r="62">
          <cell r="D62">
            <v>128826.27999999994</v>
          </cell>
          <cell r="E62">
            <v>109115.29999999999</v>
          </cell>
          <cell r="G62">
            <v>85942.239999999991</v>
          </cell>
        </row>
        <row r="63">
          <cell r="D63">
            <v>0</v>
          </cell>
          <cell r="E63">
            <v>0</v>
          </cell>
          <cell r="G63">
            <v>0</v>
          </cell>
        </row>
        <row r="64">
          <cell r="D64">
            <v>128826.27999999994</v>
          </cell>
          <cell r="E64">
            <v>109115.29999999999</v>
          </cell>
          <cell r="G64">
            <v>85942.239999999991</v>
          </cell>
        </row>
        <row r="67">
          <cell r="D67">
            <v>551319.66999999993</v>
          </cell>
          <cell r="E67">
            <v>2144847.56</v>
          </cell>
          <cell r="G67">
            <v>1188883.3999999999</v>
          </cell>
        </row>
        <row r="69">
          <cell r="D69">
            <v>551319.66999999993</v>
          </cell>
          <cell r="E69">
            <v>2104847.56</v>
          </cell>
          <cell r="G69">
            <v>1188883.3999999999</v>
          </cell>
        </row>
      </sheetData>
      <sheetData sheetId="4">
        <row r="24">
          <cell r="D24">
            <v>39445.68</v>
          </cell>
          <cell r="E24">
            <v>36761.199999999997</v>
          </cell>
          <cell r="G24">
            <v>31115.08</v>
          </cell>
        </row>
        <row r="25">
          <cell r="D25">
            <v>0</v>
          </cell>
          <cell r="E25">
            <v>0</v>
          </cell>
          <cell r="G25">
            <v>0</v>
          </cell>
        </row>
        <row r="26">
          <cell r="D26">
            <v>39445.68</v>
          </cell>
          <cell r="E26">
            <v>36761.199999999997</v>
          </cell>
          <cell r="G26">
            <v>31115.08</v>
          </cell>
        </row>
      </sheetData>
      <sheetData sheetId="5">
        <row r="21">
          <cell r="D21">
            <v>90703.66</v>
          </cell>
          <cell r="E21">
            <v>75350</v>
          </cell>
          <cell r="G21">
            <v>75350</v>
          </cell>
        </row>
        <row r="22">
          <cell r="D22">
            <v>0</v>
          </cell>
          <cell r="E22">
            <v>0</v>
          </cell>
          <cell r="G22">
            <v>0</v>
          </cell>
        </row>
        <row r="23">
          <cell r="D23">
            <v>90703.66</v>
          </cell>
          <cell r="E23">
            <v>75350</v>
          </cell>
          <cell r="G23">
            <v>75350</v>
          </cell>
        </row>
      </sheetData>
      <sheetData sheetId="6">
        <row r="62">
          <cell r="D62">
            <v>190377.91999999995</v>
          </cell>
          <cell r="E62">
            <v>32737.480000000003</v>
          </cell>
          <cell r="G62">
            <v>23864.48</v>
          </cell>
        </row>
        <row r="63">
          <cell r="D63">
            <v>0</v>
          </cell>
          <cell r="E63">
            <v>0</v>
          </cell>
          <cell r="G63">
            <v>0</v>
          </cell>
        </row>
        <row r="64">
          <cell r="D64">
            <v>190377.91999999995</v>
          </cell>
          <cell r="E64">
            <v>32737.480000000003</v>
          </cell>
          <cell r="G64">
            <v>23864.48</v>
          </cell>
        </row>
      </sheetData>
      <sheetData sheetId="7">
        <row r="34">
          <cell r="D34">
            <v>165012.005</v>
          </cell>
          <cell r="E34">
            <v>7114450.6000000015</v>
          </cell>
          <cell r="G34">
            <v>6745685.3000000007</v>
          </cell>
        </row>
        <row r="35">
          <cell r="D35">
            <v>0</v>
          </cell>
          <cell r="E35">
            <v>0</v>
          </cell>
          <cell r="G35">
            <v>0</v>
          </cell>
        </row>
        <row r="36">
          <cell r="D36">
            <v>165012.005</v>
          </cell>
          <cell r="E36">
            <v>7114450.6000000015</v>
          </cell>
          <cell r="G36">
            <v>6745685.3000000007</v>
          </cell>
        </row>
        <row r="39">
          <cell r="D39">
            <v>485539.26499999996</v>
          </cell>
          <cell r="E39">
            <v>7259299.2800000012</v>
          </cell>
          <cell r="G39">
            <v>6876014.8600000003</v>
          </cell>
        </row>
        <row r="41">
          <cell r="D41">
            <v>485539.26499999996</v>
          </cell>
          <cell r="E41">
            <v>7259299.2800000012</v>
          </cell>
          <cell r="G41">
            <v>6876014.8600000003</v>
          </cell>
        </row>
      </sheetData>
      <sheetData sheetId="8"/>
      <sheetData sheetId="9"/>
      <sheetData sheetId="10"/>
      <sheetData sheetId="11"/>
      <sheetData sheetId="12">
        <row r="36">
          <cell r="D36">
            <v>1354217.915</v>
          </cell>
          <cell r="E36">
            <v>1301618.395</v>
          </cell>
          <cell r="G36">
            <v>1100861.28</v>
          </cell>
        </row>
        <row r="38">
          <cell r="D38">
            <v>1354217.915</v>
          </cell>
          <cell r="E38">
            <v>1301618.395</v>
          </cell>
          <cell r="G38">
            <v>1100861.28</v>
          </cell>
        </row>
      </sheetData>
      <sheetData sheetId="13">
        <row r="40">
          <cell r="D40">
            <v>429273.95</v>
          </cell>
          <cell r="E40">
            <v>486028.65</v>
          </cell>
          <cell r="G40">
            <v>230322</v>
          </cell>
        </row>
        <row r="42">
          <cell r="D42">
            <v>429273.95</v>
          </cell>
          <cell r="E42">
            <v>486028.65</v>
          </cell>
          <cell r="G42">
            <v>230322</v>
          </cell>
        </row>
      </sheetData>
      <sheetData sheetId="14">
        <row r="54">
          <cell r="D54">
            <v>52995.460000000014</v>
          </cell>
          <cell r="E54">
            <v>38377.949999999997</v>
          </cell>
          <cell r="G54">
            <v>16830</v>
          </cell>
        </row>
        <row r="56">
          <cell r="D56">
            <v>52995.460000000014</v>
          </cell>
          <cell r="E56">
            <v>38377.949999999997</v>
          </cell>
          <cell r="G56">
            <v>16830</v>
          </cell>
        </row>
        <row r="59">
          <cell r="D59">
            <v>482269.41000000003</v>
          </cell>
          <cell r="E59">
            <v>524406.6</v>
          </cell>
          <cell r="G59">
            <v>247152</v>
          </cell>
        </row>
        <row r="61">
          <cell r="D61">
            <v>482269.41000000003</v>
          </cell>
          <cell r="E61">
            <v>524406.6</v>
          </cell>
          <cell r="G61">
            <v>247152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8"/>
  <sheetViews>
    <sheetView zoomScale="40" zoomScaleNormal="40" workbookViewId="0">
      <pane ySplit="1" topLeftCell="A2" activePane="bottomLeft" state="frozen"/>
      <selection pane="bottomLeft" activeCell="H107" sqref="H107"/>
    </sheetView>
  </sheetViews>
  <sheetFormatPr defaultColWidth="9.1796875" defaultRowHeight="14" x14ac:dyDescent="0.3"/>
  <cols>
    <col min="1" max="1" width="9.6328125" style="1" customWidth="1"/>
    <col min="2" max="2" width="37.453125" style="1" customWidth="1"/>
    <col min="3" max="3" width="13.453125" style="1" bestFit="1" customWidth="1"/>
    <col min="4" max="4" width="8.1796875" style="1" customWidth="1"/>
    <col min="5" max="5" width="4.6328125" style="1" customWidth="1"/>
    <col min="6" max="7" width="9.1796875" style="1"/>
    <col min="8" max="8" width="11.6328125" style="1" customWidth="1"/>
    <col min="9" max="9" width="9.1796875" style="1"/>
    <col min="10" max="10" width="9.1796875" style="19"/>
    <col min="11" max="16384" width="9.1796875" style="1"/>
  </cols>
  <sheetData>
    <row r="1" spans="1:11" ht="23.5" thickBot="1" x14ac:dyDescent="0.35">
      <c r="A1" s="132" t="s">
        <v>45</v>
      </c>
      <c r="B1" s="133" t="s">
        <v>31</v>
      </c>
      <c r="C1" s="570" t="s">
        <v>1013</v>
      </c>
      <c r="D1" s="571"/>
      <c r="E1" s="572"/>
      <c r="F1" s="570" t="s">
        <v>1011</v>
      </c>
      <c r="G1" s="572"/>
      <c r="H1" s="133" t="s">
        <v>1012</v>
      </c>
      <c r="I1" s="570" t="s">
        <v>32</v>
      </c>
      <c r="J1" s="571"/>
      <c r="K1" s="572"/>
    </row>
    <row r="2" spans="1:11" s="125" customFormat="1" ht="14.5" thickBot="1" x14ac:dyDescent="0.35">
      <c r="A2" s="135"/>
      <c r="B2" s="136" t="s">
        <v>932</v>
      </c>
      <c r="C2" s="137"/>
      <c r="D2" s="137"/>
      <c r="E2" s="137"/>
      <c r="F2" s="137"/>
      <c r="G2" s="137"/>
      <c r="H2" s="136"/>
      <c r="I2" s="137"/>
      <c r="J2" s="137"/>
      <c r="K2" s="138"/>
    </row>
    <row r="3" spans="1:11" s="66" customFormat="1" ht="16" customHeight="1" thickBot="1" x14ac:dyDescent="0.35">
      <c r="A3" s="139"/>
      <c r="B3" s="140" t="s">
        <v>933</v>
      </c>
      <c r="C3" s="583" t="s">
        <v>934</v>
      </c>
      <c r="D3" s="573"/>
      <c r="E3" s="575"/>
      <c r="F3" s="583">
        <v>0.59</v>
      </c>
      <c r="G3" s="575"/>
      <c r="H3" s="141">
        <v>0.64</v>
      </c>
      <c r="I3" s="142"/>
      <c r="J3" s="142"/>
      <c r="K3" s="143"/>
    </row>
    <row r="4" spans="1:11" ht="26.5" thickBot="1" x14ac:dyDescent="0.35">
      <c r="A4" s="144"/>
      <c r="B4" s="145" t="s">
        <v>33</v>
      </c>
      <c r="C4" s="573"/>
      <c r="D4" s="573"/>
      <c r="E4" s="573"/>
      <c r="F4" s="574"/>
      <c r="G4" s="574"/>
      <c r="H4" s="146"/>
      <c r="I4" s="573"/>
      <c r="J4" s="573"/>
      <c r="K4" s="575"/>
    </row>
    <row r="5" spans="1:11" ht="26.5" thickBot="1" x14ac:dyDescent="0.35">
      <c r="A5" s="147"/>
      <c r="B5" s="148" t="s">
        <v>34</v>
      </c>
      <c r="C5" s="581" t="s">
        <v>17</v>
      </c>
      <c r="D5" s="574"/>
      <c r="E5" s="582"/>
      <c r="F5" s="579">
        <v>0.52</v>
      </c>
      <c r="G5" s="580"/>
      <c r="H5" s="149">
        <v>0.53</v>
      </c>
      <c r="I5" s="581"/>
      <c r="J5" s="574"/>
      <c r="K5" s="582"/>
    </row>
    <row r="6" spans="1:11" ht="39.5" thickBot="1" x14ac:dyDescent="0.35">
      <c r="A6" s="147"/>
      <c r="B6" s="148" t="s">
        <v>35</v>
      </c>
      <c r="C6" s="581" t="s">
        <v>16</v>
      </c>
      <c r="D6" s="574"/>
      <c r="E6" s="582"/>
      <c r="F6" s="579">
        <v>0.51</v>
      </c>
      <c r="G6" s="580"/>
      <c r="H6" s="149">
        <v>0.57999999999999996</v>
      </c>
      <c r="I6" s="581"/>
      <c r="J6" s="574"/>
      <c r="K6" s="582"/>
    </row>
    <row r="7" spans="1:11" ht="26.5" thickBot="1" x14ac:dyDescent="0.35">
      <c r="A7" s="147"/>
      <c r="B7" s="150" t="s">
        <v>36</v>
      </c>
      <c r="C7" s="576" t="s">
        <v>15</v>
      </c>
      <c r="D7" s="577"/>
      <c r="E7" s="578"/>
      <c r="F7" s="579">
        <v>0.5</v>
      </c>
      <c r="G7" s="580"/>
      <c r="H7" s="149">
        <v>0.53</v>
      </c>
      <c r="I7" s="581"/>
      <c r="J7" s="574"/>
      <c r="K7" s="582"/>
    </row>
    <row r="8" spans="1:11" ht="26.5" thickBot="1" x14ac:dyDescent="0.35">
      <c r="A8" s="147"/>
      <c r="B8" s="151" t="s">
        <v>37</v>
      </c>
      <c r="C8" s="581" t="s">
        <v>14</v>
      </c>
      <c r="D8" s="574"/>
      <c r="E8" s="582"/>
      <c r="F8" s="579">
        <v>0.62</v>
      </c>
      <c r="G8" s="580"/>
      <c r="H8" s="152">
        <v>0.65</v>
      </c>
      <c r="I8" s="581"/>
      <c r="J8" s="574"/>
      <c r="K8" s="582"/>
    </row>
    <row r="9" spans="1:11" ht="26.5" thickBot="1" x14ac:dyDescent="0.35">
      <c r="A9" s="147"/>
      <c r="B9" s="151" t="s">
        <v>38</v>
      </c>
      <c r="C9" s="581" t="s">
        <v>13</v>
      </c>
      <c r="D9" s="574"/>
      <c r="E9" s="582"/>
      <c r="F9" s="579">
        <v>0.61</v>
      </c>
      <c r="G9" s="580"/>
      <c r="H9" s="152">
        <v>0.68</v>
      </c>
      <c r="I9" s="581"/>
      <c r="J9" s="574"/>
      <c r="K9" s="582"/>
    </row>
    <row r="10" spans="1:11" ht="26.5" thickBot="1" x14ac:dyDescent="0.35">
      <c r="A10" s="147"/>
      <c r="B10" s="151" t="s">
        <v>39</v>
      </c>
      <c r="C10" s="581" t="s">
        <v>12</v>
      </c>
      <c r="D10" s="574"/>
      <c r="E10" s="582"/>
      <c r="F10" s="579">
        <v>0.48</v>
      </c>
      <c r="G10" s="580"/>
      <c r="H10" s="152">
        <v>0.57999999999999996</v>
      </c>
      <c r="I10" s="581"/>
      <c r="J10" s="574"/>
      <c r="K10" s="582"/>
    </row>
    <row r="11" spans="1:11" s="32" customFormat="1" ht="26.5" thickBot="1" x14ac:dyDescent="0.35">
      <c r="A11" s="147"/>
      <c r="B11" s="151" t="s">
        <v>1014</v>
      </c>
      <c r="C11" s="593" t="s">
        <v>1031</v>
      </c>
      <c r="D11" s="594"/>
      <c r="E11" s="595"/>
      <c r="F11" s="593">
        <v>6506</v>
      </c>
      <c r="G11" s="595"/>
      <c r="H11" s="479" t="s">
        <v>1036</v>
      </c>
      <c r="I11" s="186"/>
      <c r="J11" s="187"/>
      <c r="K11" s="188"/>
    </row>
    <row r="12" spans="1:11" s="32" customFormat="1" ht="26.5" thickBot="1" x14ac:dyDescent="0.35">
      <c r="A12" s="147"/>
      <c r="B12" s="151" t="s">
        <v>1015</v>
      </c>
      <c r="C12" s="561" t="s">
        <v>1032</v>
      </c>
      <c r="D12" s="562"/>
      <c r="E12" s="563"/>
      <c r="F12" s="561" t="s">
        <v>1034</v>
      </c>
      <c r="G12" s="563"/>
      <c r="H12" s="480" t="s">
        <v>1035</v>
      </c>
      <c r="I12" s="186"/>
      <c r="J12" s="187"/>
      <c r="K12" s="188"/>
    </row>
    <row r="13" spans="1:11" s="32" customFormat="1" ht="26.5" thickBot="1" x14ac:dyDescent="0.35">
      <c r="A13" s="147"/>
      <c r="B13" s="151" t="s">
        <v>1016</v>
      </c>
      <c r="C13" s="561">
        <v>2001</v>
      </c>
      <c r="D13" s="562"/>
      <c r="E13" s="563"/>
      <c r="F13" s="561">
        <v>1161</v>
      </c>
      <c r="G13" s="563"/>
      <c r="H13" s="480">
        <v>813</v>
      </c>
      <c r="I13" s="186"/>
      <c r="J13" s="187"/>
      <c r="K13" s="188"/>
    </row>
    <row r="14" spans="1:11" s="32" customFormat="1" ht="26.5" thickBot="1" x14ac:dyDescent="0.35">
      <c r="A14" s="147"/>
      <c r="B14" s="151" t="s">
        <v>1017</v>
      </c>
      <c r="C14" s="561" t="s">
        <v>1028</v>
      </c>
      <c r="D14" s="562"/>
      <c r="E14" s="563"/>
      <c r="F14" s="564">
        <v>0.5</v>
      </c>
      <c r="G14" s="566"/>
      <c r="H14" s="481">
        <v>1</v>
      </c>
      <c r="I14" s="186"/>
      <c r="J14" s="187"/>
      <c r="K14" s="188"/>
    </row>
    <row r="15" spans="1:11" s="32" customFormat="1" ht="26.5" thickBot="1" x14ac:dyDescent="0.35">
      <c r="A15" s="147"/>
      <c r="B15" s="151" t="s">
        <v>1019</v>
      </c>
      <c r="C15" s="561" t="s">
        <v>1033</v>
      </c>
      <c r="D15" s="562"/>
      <c r="E15" s="563"/>
      <c r="F15" s="561">
        <v>206</v>
      </c>
      <c r="G15" s="563"/>
      <c r="H15" s="480">
        <v>144</v>
      </c>
      <c r="I15" s="186"/>
      <c r="J15" s="187"/>
      <c r="K15" s="188"/>
    </row>
    <row r="16" spans="1:11" s="32" customFormat="1" ht="26.5" thickBot="1" x14ac:dyDescent="0.35">
      <c r="A16" s="147"/>
      <c r="B16" s="151" t="s">
        <v>1020</v>
      </c>
      <c r="C16" s="561" t="s">
        <v>1037</v>
      </c>
      <c r="D16" s="562"/>
      <c r="E16" s="563"/>
      <c r="F16" s="561" t="s">
        <v>1038</v>
      </c>
      <c r="G16" s="563"/>
      <c r="H16" s="480" t="s">
        <v>1039</v>
      </c>
      <c r="I16" s="186"/>
      <c r="J16" s="187"/>
      <c r="K16" s="188"/>
    </row>
    <row r="17" spans="1:11" s="32" customFormat="1" ht="26.5" thickBot="1" x14ac:dyDescent="0.35">
      <c r="A17" s="147"/>
      <c r="B17" s="151" t="s">
        <v>1018</v>
      </c>
      <c r="C17" s="561" t="s">
        <v>1029</v>
      </c>
      <c r="D17" s="562"/>
      <c r="E17" s="563"/>
      <c r="F17" s="564">
        <v>1.22</v>
      </c>
      <c r="G17" s="566"/>
      <c r="H17" s="481">
        <v>1.59</v>
      </c>
      <c r="I17" s="186"/>
      <c r="J17" s="187"/>
      <c r="K17" s="188"/>
    </row>
    <row r="18" spans="1:11" s="32" customFormat="1" ht="26.5" thickBot="1" x14ac:dyDescent="0.35">
      <c r="A18" s="147"/>
      <c r="B18" s="151" t="s">
        <v>1021</v>
      </c>
      <c r="C18" s="561" t="s">
        <v>1040</v>
      </c>
      <c r="D18" s="562"/>
      <c r="E18" s="563"/>
      <c r="F18" s="561">
        <v>536</v>
      </c>
      <c r="G18" s="563"/>
      <c r="H18" s="480">
        <v>338</v>
      </c>
      <c r="I18" s="186"/>
      <c r="J18" s="187"/>
      <c r="K18" s="188"/>
    </row>
    <row r="19" spans="1:11" s="32" customFormat="1" ht="26.5" thickBot="1" x14ac:dyDescent="0.35">
      <c r="A19" s="147"/>
      <c r="B19" s="151" t="s">
        <v>1022</v>
      </c>
      <c r="C19" s="567">
        <v>1.2311000000000001</v>
      </c>
      <c r="D19" s="568"/>
      <c r="E19" s="569"/>
      <c r="F19" s="564">
        <v>1.23</v>
      </c>
      <c r="G19" s="566"/>
      <c r="H19" s="481">
        <v>1.23</v>
      </c>
      <c r="I19" s="186"/>
      <c r="J19" s="187"/>
      <c r="K19" s="188"/>
    </row>
    <row r="20" spans="1:11" s="32" customFormat="1" ht="26.5" thickBot="1" x14ac:dyDescent="0.35">
      <c r="A20" s="147"/>
      <c r="B20" s="151" t="s">
        <v>1023</v>
      </c>
      <c r="C20" s="561" t="s">
        <v>1041</v>
      </c>
      <c r="D20" s="562"/>
      <c r="E20" s="563"/>
      <c r="F20" s="561" t="s">
        <v>1042</v>
      </c>
      <c r="G20" s="563"/>
      <c r="H20" s="480" t="s">
        <v>1043</v>
      </c>
      <c r="I20" s="186"/>
      <c r="J20" s="187"/>
      <c r="K20" s="188"/>
    </row>
    <row r="21" spans="1:11" s="32" customFormat="1" ht="26.5" thickBot="1" x14ac:dyDescent="0.35">
      <c r="A21" s="147"/>
      <c r="B21" s="151" t="s">
        <v>1024</v>
      </c>
      <c r="C21" s="564">
        <v>0.93</v>
      </c>
      <c r="D21" s="565"/>
      <c r="E21" s="566"/>
      <c r="F21" s="564">
        <v>1.32</v>
      </c>
      <c r="G21" s="566"/>
      <c r="H21" s="480" t="s">
        <v>1030</v>
      </c>
      <c r="I21" s="186"/>
      <c r="J21" s="187"/>
      <c r="K21" s="188"/>
    </row>
    <row r="22" spans="1:11" s="32" customFormat="1" ht="26.5" thickBot="1" x14ac:dyDescent="0.35">
      <c r="A22" s="147"/>
      <c r="B22" s="151" t="s">
        <v>1025</v>
      </c>
      <c r="C22" s="561" t="s">
        <v>1044</v>
      </c>
      <c r="D22" s="562"/>
      <c r="E22" s="563"/>
      <c r="F22" s="561" t="s">
        <v>1045</v>
      </c>
      <c r="G22" s="563"/>
      <c r="H22" s="480" t="s">
        <v>1046</v>
      </c>
      <c r="I22" s="186"/>
      <c r="J22" s="187"/>
      <c r="K22" s="188"/>
    </row>
    <row r="23" spans="1:11" s="32" customFormat="1" ht="26.5" thickBot="1" x14ac:dyDescent="0.35">
      <c r="A23" s="147"/>
      <c r="B23" s="151" t="s">
        <v>1026</v>
      </c>
      <c r="C23" s="567">
        <v>0.79800000000000004</v>
      </c>
      <c r="D23" s="568"/>
      <c r="E23" s="569"/>
      <c r="F23" s="564">
        <v>0.91</v>
      </c>
      <c r="G23" s="566"/>
      <c r="H23" s="481">
        <v>1.05</v>
      </c>
      <c r="I23" s="186"/>
      <c r="J23" s="187"/>
      <c r="K23" s="188"/>
    </row>
    <row r="24" spans="1:11" s="32" customFormat="1" ht="26.5" thickBot="1" x14ac:dyDescent="0.35">
      <c r="A24" s="147"/>
      <c r="B24" s="151" t="s">
        <v>1027</v>
      </c>
      <c r="C24" s="590" t="s">
        <v>1047</v>
      </c>
      <c r="D24" s="591"/>
      <c r="E24" s="592"/>
      <c r="F24" s="590" t="s">
        <v>1048</v>
      </c>
      <c r="G24" s="592"/>
      <c r="H24" s="480" t="s">
        <v>1049</v>
      </c>
      <c r="I24" s="581"/>
      <c r="J24" s="574"/>
      <c r="K24" s="582"/>
    </row>
    <row r="25" spans="1:11" s="23" customFormat="1" ht="16" thickBot="1" x14ac:dyDescent="0.4">
      <c r="A25" s="153"/>
      <c r="B25" s="584" t="s">
        <v>40</v>
      </c>
      <c r="C25" s="585"/>
      <c r="D25" s="585"/>
      <c r="E25" s="585"/>
      <c r="F25" s="585"/>
      <c r="G25" s="585"/>
      <c r="H25" s="585"/>
      <c r="I25" s="585"/>
      <c r="J25" s="585"/>
      <c r="K25" s="586"/>
    </row>
    <row r="26" spans="1:11" ht="39.5" thickBot="1" x14ac:dyDescent="0.35">
      <c r="A26" s="147"/>
      <c r="B26" s="148" t="s">
        <v>41</v>
      </c>
      <c r="C26" s="587" t="s">
        <v>43</v>
      </c>
      <c r="D26" s="588"/>
      <c r="E26" s="589"/>
      <c r="F26" s="581"/>
      <c r="G26" s="582"/>
      <c r="H26" s="154"/>
      <c r="I26" s="581"/>
      <c r="J26" s="574"/>
      <c r="K26" s="582"/>
    </row>
    <row r="27" spans="1:11" ht="39.5" thickBot="1" x14ac:dyDescent="0.35">
      <c r="A27" s="147"/>
      <c r="B27" s="155" t="s">
        <v>42</v>
      </c>
      <c r="C27" s="587" t="s">
        <v>43</v>
      </c>
      <c r="D27" s="588"/>
      <c r="E27" s="589"/>
      <c r="F27" s="581"/>
      <c r="G27" s="582"/>
      <c r="H27" s="154"/>
      <c r="I27" s="581"/>
      <c r="J27" s="574"/>
      <c r="K27" s="582"/>
    </row>
    <row r="28" spans="1:11" ht="26.5" thickBot="1" x14ac:dyDescent="0.35">
      <c r="A28" s="147"/>
      <c r="B28" s="156" t="s">
        <v>44</v>
      </c>
      <c r="C28" s="587" t="s">
        <v>43</v>
      </c>
      <c r="D28" s="588"/>
      <c r="E28" s="589"/>
      <c r="F28" s="581"/>
      <c r="G28" s="582"/>
      <c r="H28" s="157"/>
      <c r="I28" s="581"/>
      <c r="J28" s="574"/>
      <c r="K28" s="582"/>
    </row>
    <row r="29" spans="1:11" ht="14.5" thickBot="1" x14ac:dyDescent="0.35">
      <c r="A29" s="596"/>
      <c r="B29" s="596" t="s">
        <v>46</v>
      </c>
      <c r="C29" s="596" t="s">
        <v>47</v>
      </c>
      <c r="D29" s="598" t="s">
        <v>48</v>
      </c>
      <c r="E29" s="599"/>
      <c r="F29" s="599"/>
      <c r="G29" s="600"/>
      <c r="H29" s="596" t="s">
        <v>50</v>
      </c>
      <c r="I29" s="596" t="s">
        <v>51</v>
      </c>
      <c r="J29" s="601" t="s">
        <v>52</v>
      </c>
      <c r="K29" s="596" t="s">
        <v>53</v>
      </c>
    </row>
    <row r="30" spans="1:11" ht="14.5" thickBot="1" x14ac:dyDescent="0.35">
      <c r="A30" s="597"/>
      <c r="B30" s="597"/>
      <c r="C30" s="597"/>
      <c r="D30" s="158">
        <v>2021</v>
      </c>
      <c r="E30" s="598">
        <v>2022</v>
      </c>
      <c r="F30" s="600"/>
      <c r="G30" s="158">
        <v>2023</v>
      </c>
      <c r="H30" s="597"/>
      <c r="I30" s="597"/>
      <c r="J30" s="602"/>
      <c r="K30" s="597"/>
    </row>
    <row r="31" spans="1:11" ht="56.5" thickBot="1" x14ac:dyDescent="0.35">
      <c r="A31" s="159"/>
      <c r="B31" s="160" t="s">
        <v>54</v>
      </c>
      <c r="C31" s="161"/>
      <c r="D31" s="162"/>
      <c r="E31" s="162"/>
      <c r="F31" s="162"/>
      <c r="G31" s="162"/>
      <c r="H31" s="162"/>
      <c r="I31" s="162"/>
      <c r="J31" s="131"/>
      <c r="K31" s="163"/>
    </row>
    <row r="32" spans="1:11" s="66" customFormat="1" ht="26.5" thickBot="1" x14ac:dyDescent="0.35">
      <c r="A32" s="164"/>
      <c r="B32" s="117" t="s">
        <v>1050</v>
      </c>
      <c r="C32" s="117">
        <v>2022</v>
      </c>
      <c r="D32" s="330">
        <f>3519.18+2600</f>
        <v>6119.18</v>
      </c>
      <c r="E32" s="608">
        <v>0</v>
      </c>
      <c r="F32" s="605"/>
      <c r="G32" s="330">
        <v>0</v>
      </c>
      <c r="H32" s="128"/>
      <c r="I32" s="117" t="s">
        <v>67</v>
      </c>
      <c r="J32" s="117" t="s">
        <v>66</v>
      </c>
      <c r="K32" s="117"/>
    </row>
    <row r="33" spans="1:12" s="66" customFormat="1" ht="26.5" thickBot="1" x14ac:dyDescent="0.35">
      <c r="A33" s="164"/>
      <c r="B33" s="117" t="s">
        <v>55</v>
      </c>
      <c r="C33" s="117">
        <v>2022</v>
      </c>
      <c r="D33" s="331">
        <f>2932.65+1300</f>
        <v>4232.6499999999996</v>
      </c>
      <c r="E33" s="606">
        <v>0</v>
      </c>
      <c r="F33" s="607"/>
      <c r="G33" s="331">
        <v>0</v>
      </c>
      <c r="H33" s="128"/>
      <c r="I33" s="117" t="s">
        <v>61</v>
      </c>
      <c r="J33" s="117" t="s">
        <v>66</v>
      </c>
      <c r="K33" s="117"/>
    </row>
    <row r="34" spans="1:12" ht="52.5" thickBot="1" x14ac:dyDescent="0.35">
      <c r="A34" s="88"/>
      <c r="B34" s="65" t="s">
        <v>56</v>
      </c>
      <c r="C34" s="65">
        <v>2022</v>
      </c>
      <c r="D34" s="330">
        <v>0</v>
      </c>
      <c r="E34" s="603">
        <v>0</v>
      </c>
      <c r="F34" s="605"/>
      <c r="G34" s="330">
        <v>0</v>
      </c>
      <c r="H34" s="128"/>
      <c r="I34" s="65" t="s">
        <v>67</v>
      </c>
      <c r="J34" s="65" t="s">
        <v>69</v>
      </c>
      <c r="K34" s="65"/>
    </row>
    <row r="35" spans="1:12" ht="141" customHeight="1" thickBot="1" x14ac:dyDescent="0.35">
      <c r="A35" s="88"/>
      <c r="B35" s="65" t="s">
        <v>57</v>
      </c>
      <c r="C35" s="65">
        <v>2022</v>
      </c>
      <c r="D35" s="331">
        <v>0</v>
      </c>
      <c r="E35" s="606">
        <v>0</v>
      </c>
      <c r="F35" s="607"/>
      <c r="G35" s="331">
        <v>0</v>
      </c>
      <c r="H35" s="128"/>
      <c r="I35" s="65" t="s">
        <v>68</v>
      </c>
      <c r="J35" s="65" t="s">
        <v>70</v>
      </c>
      <c r="K35" s="65"/>
    </row>
    <row r="36" spans="1:12" ht="47" thickBot="1" x14ac:dyDescent="0.35">
      <c r="A36" s="159"/>
      <c r="B36" s="22" t="s">
        <v>58</v>
      </c>
      <c r="C36" s="161"/>
      <c r="D36" s="332"/>
      <c r="E36" s="332"/>
      <c r="F36" s="332"/>
      <c r="G36" s="332"/>
      <c r="H36" s="162"/>
      <c r="I36" s="162"/>
      <c r="J36" s="131"/>
      <c r="K36" s="163"/>
    </row>
    <row r="37" spans="1:12" s="66" customFormat="1" ht="39.5" thickBot="1" x14ac:dyDescent="0.35">
      <c r="A37" s="164"/>
      <c r="B37" s="117" t="s">
        <v>1051</v>
      </c>
      <c r="C37" s="117">
        <v>2022</v>
      </c>
      <c r="D37" s="330">
        <f>1173.06+1300</f>
        <v>2473.06</v>
      </c>
      <c r="E37" s="603">
        <v>0</v>
      </c>
      <c r="F37" s="605"/>
      <c r="G37" s="330">
        <v>0</v>
      </c>
      <c r="H37" s="128"/>
      <c r="I37" s="117" t="s">
        <v>770</v>
      </c>
      <c r="J37" s="165" t="s">
        <v>1052</v>
      </c>
      <c r="K37" s="117"/>
      <c r="L37" s="119"/>
    </row>
    <row r="38" spans="1:12" s="66" customFormat="1" ht="26.5" thickBot="1" x14ac:dyDescent="0.35">
      <c r="A38" s="164"/>
      <c r="B38" s="117" t="s">
        <v>935</v>
      </c>
      <c r="C38" s="117">
        <v>2021</v>
      </c>
      <c r="D38" s="330">
        <v>1173.0600000000002</v>
      </c>
      <c r="E38" s="603">
        <v>0</v>
      </c>
      <c r="F38" s="605"/>
      <c r="G38" s="330">
        <v>0</v>
      </c>
      <c r="H38" s="128"/>
      <c r="I38" s="242" t="s">
        <v>60</v>
      </c>
      <c r="J38" s="165" t="s">
        <v>936</v>
      </c>
      <c r="K38" s="117"/>
      <c r="L38" s="119"/>
    </row>
    <row r="39" spans="1:12" s="66" customFormat="1" ht="26.5" thickBot="1" x14ac:dyDescent="0.35">
      <c r="A39" s="164"/>
      <c r="B39" s="117" t="s">
        <v>1053</v>
      </c>
      <c r="C39" s="117">
        <v>2021</v>
      </c>
      <c r="D39" s="330">
        <f t="shared" ref="D39:D40" si="0">1173.06+650</f>
        <v>1823.06</v>
      </c>
      <c r="E39" s="603">
        <v>0</v>
      </c>
      <c r="F39" s="604"/>
      <c r="G39" s="330">
        <v>0</v>
      </c>
      <c r="H39" s="128"/>
      <c r="I39" s="242" t="s">
        <v>61</v>
      </c>
      <c r="J39" s="166" t="s">
        <v>1054</v>
      </c>
      <c r="K39" s="117"/>
    </row>
    <row r="40" spans="1:12" ht="52.5" thickBot="1" x14ac:dyDescent="0.35">
      <c r="A40" s="88"/>
      <c r="B40" s="65" t="s">
        <v>1056</v>
      </c>
      <c r="C40" s="65">
        <v>2021</v>
      </c>
      <c r="D40" s="330">
        <f t="shared" si="0"/>
        <v>1823.06</v>
      </c>
      <c r="E40" s="608">
        <v>0</v>
      </c>
      <c r="F40" s="605"/>
      <c r="G40" s="330">
        <v>0</v>
      </c>
      <c r="H40" s="128"/>
      <c r="I40" s="65" t="s">
        <v>60</v>
      </c>
      <c r="J40" s="65" t="s">
        <v>1055</v>
      </c>
      <c r="K40" s="65"/>
    </row>
    <row r="41" spans="1:12" s="66" customFormat="1" ht="78.5" thickBot="1" x14ac:dyDescent="0.35">
      <c r="A41" s="164"/>
      <c r="B41" s="117" t="s">
        <v>71</v>
      </c>
      <c r="C41" s="117">
        <v>2021</v>
      </c>
      <c r="D41" s="330">
        <v>2400</v>
      </c>
      <c r="E41" s="603"/>
      <c r="F41" s="605"/>
      <c r="G41" s="330"/>
      <c r="H41" s="128"/>
      <c r="I41" s="117" t="s">
        <v>60</v>
      </c>
      <c r="J41" s="117" t="s">
        <v>73</v>
      </c>
      <c r="K41" s="117"/>
    </row>
    <row r="42" spans="1:12" ht="39.5" thickBot="1" x14ac:dyDescent="0.35">
      <c r="A42" s="88"/>
      <c r="B42" s="117" t="s">
        <v>74</v>
      </c>
      <c r="C42" s="117">
        <v>2022</v>
      </c>
      <c r="D42" s="330">
        <v>0</v>
      </c>
      <c r="E42" s="603">
        <v>1173.06</v>
      </c>
      <c r="F42" s="605"/>
      <c r="G42" s="330">
        <v>0</v>
      </c>
      <c r="H42" s="128"/>
      <c r="I42" s="65" t="s">
        <v>63</v>
      </c>
      <c r="J42" s="65" t="s">
        <v>75</v>
      </c>
      <c r="K42" s="65"/>
    </row>
    <row r="43" spans="1:12" ht="113" customHeight="1" thickBot="1" x14ac:dyDescent="0.35">
      <c r="A43" s="88"/>
      <c r="B43" s="117" t="s">
        <v>76</v>
      </c>
      <c r="C43" s="117" t="s">
        <v>3</v>
      </c>
      <c r="D43" s="330">
        <v>0</v>
      </c>
      <c r="E43" s="603">
        <v>587</v>
      </c>
      <c r="F43" s="605"/>
      <c r="G43" s="330">
        <v>587</v>
      </c>
      <c r="H43" s="128"/>
      <c r="I43" s="65" t="s">
        <v>60</v>
      </c>
      <c r="J43" s="65" t="s">
        <v>78</v>
      </c>
      <c r="K43" s="65"/>
    </row>
    <row r="44" spans="1:12" ht="117.5" thickBot="1" x14ac:dyDescent="0.35">
      <c r="A44" s="88"/>
      <c r="B44" s="65" t="s">
        <v>77</v>
      </c>
      <c r="C44" s="65" t="s">
        <v>3</v>
      </c>
      <c r="D44" s="330">
        <v>0</v>
      </c>
      <c r="E44" s="603">
        <v>587</v>
      </c>
      <c r="F44" s="605"/>
      <c r="G44" s="330">
        <v>587</v>
      </c>
      <c r="H44" s="128"/>
      <c r="I44" s="65" t="s">
        <v>64</v>
      </c>
      <c r="J44" s="65" t="s">
        <v>78</v>
      </c>
      <c r="K44" s="65"/>
    </row>
    <row r="45" spans="1:12" ht="39.5" thickBot="1" x14ac:dyDescent="0.35">
      <c r="A45" s="164"/>
      <c r="B45" s="117" t="s">
        <v>937</v>
      </c>
      <c r="C45" s="117" t="s">
        <v>3</v>
      </c>
      <c r="D45" s="330">
        <v>0</v>
      </c>
      <c r="E45" s="603">
        <v>3600</v>
      </c>
      <c r="F45" s="605"/>
      <c r="G45" s="330">
        <v>0</v>
      </c>
      <c r="H45" s="117"/>
      <c r="I45" s="117" t="s">
        <v>60</v>
      </c>
      <c r="J45" s="117" t="s">
        <v>79</v>
      </c>
      <c r="K45" s="117"/>
      <c r="L45" s="66"/>
    </row>
    <row r="46" spans="1:12" s="32" customFormat="1" ht="117.5" thickBot="1" x14ac:dyDescent="0.35">
      <c r="A46" s="164"/>
      <c r="B46" s="117" t="s">
        <v>771</v>
      </c>
      <c r="C46" s="117" t="s">
        <v>3</v>
      </c>
      <c r="D46" s="330">
        <v>0</v>
      </c>
      <c r="E46" s="603">
        <v>587</v>
      </c>
      <c r="F46" s="605"/>
      <c r="G46" s="330">
        <v>587</v>
      </c>
      <c r="H46" s="117"/>
      <c r="I46" s="117" t="s">
        <v>60</v>
      </c>
      <c r="J46" s="117" t="s">
        <v>80</v>
      </c>
      <c r="K46" s="117"/>
      <c r="L46" s="66"/>
    </row>
    <row r="47" spans="1:12" ht="117.5" thickBot="1" x14ac:dyDescent="0.35">
      <c r="A47" s="164"/>
      <c r="B47" s="117" t="s">
        <v>772</v>
      </c>
      <c r="C47" s="117" t="s">
        <v>3</v>
      </c>
      <c r="D47" s="330">
        <v>0</v>
      </c>
      <c r="E47" s="608">
        <v>587</v>
      </c>
      <c r="F47" s="605"/>
      <c r="G47" s="330">
        <v>587</v>
      </c>
      <c r="H47" s="117"/>
      <c r="I47" s="117" t="s">
        <v>64</v>
      </c>
      <c r="J47" s="117" t="s">
        <v>80</v>
      </c>
      <c r="K47" s="117"/>
      <c r="L47" s="66"/>
    </row>
    <row r="48" spans="1:12" s="32" customFormat="1" ht="78.5" thickBot="1" x14ac:dyDescent="0.35">
      <c r="A48" s="164"/>
      <c r="B48" s="117" t="s">
        <v>773</v>
      </c>
      <c r="C48" s="117">
        <v>2021</v>
      </c>
      <c r="D48" s="330">
        <v>0</v>
      </c>
      <c r="E48" s="603">
        <v>1173</v>
      </c>
      <c r="F48" s="605"/>
      <c r="G48" s="330">
        <v>587</v>
      </c>
      <c r="H48" s="117"/>
      <c r="I48" s="117" t="s">
        <v>774</v>
      </c>
      <c r="J48" s="117" t="s">
        <v>81</v>
      </c>
      <c r="K48" s="117"/>
      <c r="L48" s="66"/>
    </row>
    <row r="49" spans="1:12" ht="78.5" thickBot="1" x14ac:dyDescent="0.35">
      <c r="A49" s="164"/>
      <c r="B49" s="117" t="s">
        <v>775</v>
      </c>
      <c r="C49" s="117">
        <v>2021</v>
      </c>
      <c r="D49" s="330">
        <v>0</v>
      </c>
      <c r="E49" s="603">
        <v>1174</v>
      </c>
      <c r="F49" s="605"/>
      <c r="G49" s="330">
        <v>587</v>
      </c>
      <c r="H49" s="117"/>
      <c r="I49" s="117" t="s">
        <v>776</v>
      </c>
      <c r="J49" s="117" t="s">
        <v>81</v>
      </c>
      <c r="K49" s="117"/>
      <c r="L49" s="66"/>
    </row>
    <row r="50" spans="1:12" s="32" customFormat="1" ht="52.5" thickBot="1" x14ac:dyDescent="0.35">
      <c r="A50" s="164"/>
      <c r="B50" s="117" t="s">
        <v>777</v>
      </c>
      <c r="C50" s="117">
        <v>2021</v>
      </c>
      <c r="D50" s="330">
        <v>0</v>
      </c>
      <c r="E50" s="603">
        <v>1800</v>
      </c>
      <c r="F50" s="605"/>
      <c r="G50" s="330">
        <v>0</v>
      </c>
      <c r="H50" s="117"/>
      <c r="I50" s="117" t="s">
        <v>778</v>
      </c>
      <c r="J50" s="117" t="s">
        <v>83</v>
      </c>
      <c r="K50" s="117"/>
      <c r="L50" s="66"/>
    </row>
    <row r="51" spans="1:12" ht="52.5" thickBot="1" x14ac:dyDescent="0.35">
      <c r="A51" s="164"/>
      <c r="B51" s="117" t="s">
        <v>779</v>
      </c>
      <c r="C51" s="117" t="s">
        <v>3</v>
      </c>
      <c r="D51" s="333">
        <v>0</v>
      </c>
      <c r="E51" s="608">
        <v>2310</v>
      </c>
      <c r="F51" s="605"/>
      <c r="G51" s="333">
        <v>0</v>
      </c>
      <c r="H51" s="117"/>
      <c r="I51" s="117" t="s">
        <v>115</v>
      </c>
      <c r="J51" s="117" t="s">
        <v>83</v>
      </c>
      <c r="K51" s="117"/>
      <c r="L51" s="66"/>
    </row>
    <row r="52" spans="1:12" ht="31.5" thickBot="1" x14ac:dyDescent="0.35">
      <c r="A52" s="159"/>
      <c r="B52" s="22" t="s">
        <v>82</v>
      </c>
      <c r="C52" s="161"/>
      <c r="D52" s="332"/>
      <c r="E52" s="332"/>
      <c r="F52" s="332"/>
      <c r="G52" s="332"/>
      <c r="H52" s="162"/>
      <c r="I52" s="162"/>
      <c r="J52" s="131"/>
      <c r="K52" s="163"/>
    </row>
    <row r="53" spans="1:12" ht="104.5" thickBot="1" x14ac:dyDescent="0.35">
      <c r="A53" s="88"/>
      <c r="B53" s="65" t="s">
        <v>84</v>
      </c>
      <c r="C53" s="128">
        <v>2021</v>
      </c>
      <c r="D53" s="331">
        <v>1173.0600000000002</v>
      </c>
      <c r="E53" s="606">
        <v>0</v>
      </c>
      <c r="F53" s="607"/>
      <c r="G53" s="331">
        <v>0</v>
      </c>
      <c r="H53" s="128"/>
      <c r="I53" s="65" t="s">
        <v>60</v>
      </c>
      <c r="J53" s="65" t="s">
        <v>85</v>
      </c>
      <c r="K53" s="65"/>
    </row>
    <row r="54" spans="1:12" ht="104.5" thickBot="1" x14ac:dyDescent="0.35">
      <c r="A54" s="88"/>
      <c r="B54" s="65" t="s">
        <v>87</v>
      </c>
      <c r="C54" s="65">
        <v>2021</v>
      </c>
      <c r="D54" s="331">
        <v>1173.0600000000002</v>
      </c>
      <c r="E54" s="609">
        <v>0</v>
      </c>
      <c r="F54" s="607"/>
      <c r="G54" s="331">
        <v>0</v>
      </c>
      <c r="H54" s="65"/>
      <c r="I54" s="65" t="s">
        <v>4</v>
      </c>
      <c r="J54" s="65" t="s">
        <v>86</v>
      </c>
      <c r="K54" s="65"/>
    </row>
    <row r="55" spans="1:12" s="66" customFormat="1" ht="286.5" thickBot="1" x14ac:dyDescent="0.35">
      <c r="A55" s="164"/>
      <c r="B55" s="117" t="s">
        <v>780</v>
      </c>
      <c r="C55" s="128">
        <v>2021</v>
      </c>
      <c r="D55" s="331">
        <v>586.53</v>
      </c>
      <c r="E55" s="606">
        <v>586.53</v>
      </c>
      <c r="F55" s="607"/>
      <c r="G55" s="331">
        <v>586.53</v>
      </c>
      <c r="H55" s="128"/>
      <c r="I55" s="117" t="s">
        <v>63</v>
      </c>
      <c r="J55" s="117" t="s">
        <v>88</v>
      </c>
      <c r="K55" s="117"/>
    </row>
    <row r="56" spans="1:12" s="66" customFormat="1" ht="273.5" thickBot="1" x14ac:dyDescent="0.35">
      <c r="A56" s="164"/>
      <c r="B56" s="117" t="s">
        <v>780</v>
      </c>
      <c r="C56" s="128">
        <v>2021</v>
      </c>
      <c r="D56" s="331">
        <v>586.53</v>
      </c>
      <c r="E56" s="606">
        <v>586.53</v>
      </c>
      <c r="F56" s="607"/>
      <c r="G56" s="331">
        <v>586.53</v>
      </c>
      <c r="H56" s="128"/>
      <c r="I56" s="117" t="s">
        <v>64</v>
      </c>
      <c r="J56" s="117" t="s">
        <v>781</v>
      </c>
      <c r="K56" s="117"/>
    </row>
    <row r="57" spans="1:12" s="66" customFormat="1" ht="253" customHeight="1" thickBot="1" x14ac:dyDescent="0.35">
      <c r="A57" s="164"/>
      <c r="B57" s="117" t="s">
        <v>782</v>
      </c>
      <c r="C57" s="128">
        <v>2021</v>
      </c>
      <c r="D57" s="331">
        <f t="shared" ref="D57:E58" si="1">12121.62/2</f>
        <v>6060.81</v>
      </c>
      <c r="E57" s="606">
        <f t="shared" si="1"/>
        <v>6060.81</v>
      </c>
      <c r="F57" s="607"/>
      <c r="G57" s="331">
        <f t="shared" ref="G57:G58" si="2">12121.62/2</f>
        <v>6060.81</v>
      </c>
      <c r="H57" s="128"/>
      <c r="I57" s="117" t="s">
        <v>783</v>
      </c>
      <c r="J57" s="117" t="s">
        <v>784</v>
      </c>
      <c r="K57" s="117"/>
    </row>
    <row r="58" spans="1:12" s="66" customFormat="1" ht="253" customHeight="1" thickBot="1" x14ac:dyDescent="0.35">
      <c r="A58" s="164"/>
      <c r="B58" s="117" t="s">
        <v>785</v>
      </c>
      <c r="C58" s="128">
        <v>2021</v>
      </c>
      <c r="D58" s="331">
        <f t="shared" si="1"/>
        <v>6060.81</v>
      </c>
      <c r="E58" s="609">
        <f t="shared" si="1"/>
        <v>6060.81</v>
      </c>
      <c r="F58" s="607"/>
      <c r="G58" s="331">
        <f t="shared" si="2"/>
        <v>6060.81</v>
      </c>
      <c r="H58" s="128"/>
      <c r="I58" s="117" t="s">
        <v>790</v>
      </c>
      <c r="J58" s="117" t="s">
        <v>784</v>
      </c>
      <c r="K58" s="117"/>
    </row>
    <row r="59" spans="1:12" s="66" customFormat="1" ht="71" customHeight="1" thickBot="1" x14ac:dyDescent="0.35">
      <c r="A59" s="164"/>
      <c r="B59" s="117" t="s">
        <v>89</v>
      </c>
      <c r="C59" s="117" t="s">
        <v>3</v>
      </c>
      <c r="D59" s="331">
        <v>0</v>
      </c>
      <c r="E59" s="606">
        <v>0</v>
      </c>
      <c r="F59" s="607"/>
      <c r="G59" s="331">
        <v>0</v>
      </c>
      <c r="H59" s="65"/>
      <c r="I59" s="117" t="s">
        <v>786</v>
      </c>
      <c r="J59" s="117" t="s">
        <v>90</v>
      </c>
      <c r="K59" s="117"/>
    </row>
    <row r="60" spans="1:12" ht="47" thickBot="1" x14ac:dyDescent="0.35">
      <c r="A60" s="88"/>
      <c r="B60" s="22" t="s">
        <v>91</v>
      </c>
      <c r="C60" s="161"/>
      <c r="D60" s="332"/>
      <c r="E60" s="332"/>
      <c r="F60" s="332"/>
      <c r="G60" s="332"/>
      <c r="H60" s="162"/>
      <c r="I60" s="162"/>
      <c r="J60" s="131"/>
      <c r="K60" s="163"/>
    </row>
    <row r="61" spans="1:12" ht="39.5" thickBot="1" x14ac:dyDescent="0.35">
      <c r="A61" s="159"/>
      <c r="B61" s="168" t="s">
        <v>1057</v>
      </c>
      <c r="C61" s="65">
        <v>2021</v>
      </c>
      <c r="D61" s="331">
        <v>0</v>
      </c>
      <c r="E61" s="606">
        <v>0</v>
      </c>
      <c r="F61" s="607"/>
      <c r="G61" s="331">
        <v>0</v>
      </c>
      <c r="H61" s="65"/>
      <c r="I61" s="65" t="s">
        <v>9</v>
      </c>
      <c r="J61" s="65" t="s">
        <v>92</v>
      </c>
      <c r="K61" s="65"/>
    </row>
    <row r="62" spans="1:12" ht="65.5" thickBot="1" x14ac:dyDescent="0.35">
      <c r="A62" s="88"/>
      <c r="B62" s="65" t="s">
        <v>93</v>
      </c>
      <c r="C62" s="128">
        <v>2021</v>
      </c>
      <c r="D62" s="331">
        <v>0</v>
      </c>
      <c r="E62" s="606">
        <v>1173.06</v>
      </c>
      <c r="F62" s="607"/>
      <c r="G62" s="331">
        <v>0</v>
      </c>
      <c r="H62" s="128"/>
      <c r="I62" s="65" t="s">
        <v>938</v>
      </c>
      <c r="J62" s="65" t="s">
        <v>94</v>
      </c>
      <c r="K62" s="65"/>
    </row>
    <row r="63" spans="1:12" s="32" customFormat="1" ht="91.5" thickBot="1" x14ac:dyDescent="0.35">
      <c r="A63" s="327"/>
      <c r="B63" s="328" t="s">
        <v>1058</v>
      </c>
      <c r="C63" s="329">
        <v>2022</v>
      </c>
      <c r="D63" s="330" t="s">
        <v>951</v>
      </c>
      <c r="E63" s="333"/>
      <c r="F63" s="333"/>
      <c r="G63" s="330"/>
      <c r="H63" s="329"/>
      <c r="I63" s="329" t="s">
        <v>1059</v>
      </c>
      <c r="J63" s="329" t="s">
        <v>1060</v>
      </c>
      <c r="K63" s="329"/>
    </row>
    <row r="64" spans="1:12" ht="113" customHeight="1" thickBot="1" x14ac:dyDescent="0.35">
      <c r="A64" s="88"/>
      <c r="B64" s="65" t="s">
        <v>1061</v>
      </c>
      <c r="C64" s="128" t="s">
        <v>3</v>
      </c>
      <c r="D64" s="330">
        <v>0</v>
      </c>
      <c r="E64" s="603">
        <v>1173.06</v>
      </c>
      <c r="F64" s="605"/>
      <c r="G64" s="330">
        <v>0</v>
      </c>
      <c r="H64" s="128"/>
      <c r="I64" s="65" t="s">
        <v>60</v>
      </c>
      <c r="J64" s="65" t="s">
        <v>939</v>
      </c>
      <c r="K64" s="65"/>
    </row>
    <row r="65" spans="1:12" s="66" customFormat="1" ht="91.5" thickBot="1" x14ac:dyDescent="0.35">
      <c r="A65" s="164"/>
      <c r="B65" s="117" t="s">
        <v>1062</v>
      </c>
      <c r="C65" s="128" t="s">
        <v>3</v>
      </c>
      <c r="D65" s="330">
        <v>0</v>
      </c>
      <c r="E65" s="603">
        <v>1173.06</v>
      </c>
      <c r="F65" s="605"/>
      <c r="G65" s="330">
        <v>0</v>
      </c>
      <c r="H65" s="128"/>
      <c r="I65" s="117" t="s">
        <v>64</v>
      </c>
      <c r="J65" s="117" t="s">
        <v>787</v>
      </c>
      <c r="K65" s="117"/>
    </row>
    <row r="66" spans="1:12" s="66" customFormat="1" ht="117.5" thickBot="1" x14ac:dyDescent="0.35">
      <c r="A66" s="164"/>
      <c r="B66" s="117" t="s">
        <v>788</v>
      </c>
      <c r="C66" s="128" t="s">
        <v>3</v>
      </c>
      <c r="D66" s="330">
        <v>0</v>
      </c>
      <c r="E66" s="603">
        <v>1173.06</v>
      </c>
      <c r="F66" s="605"/>
      <c r="G66" s="330">
        <v>0</v>
      </c>
      <c r="H66" s="128"/>
      <c r="I66" s="117" t="s">
        <v>783</v>
      </c>
      <c r="J66" s="117" t="s">
        <v>1063</v>
      </c>
      <c r="K66" s="117"/>
    </row>
    <row r="67" spans="1:12" s="66" customFormat="1" ht="117.5" thickBot="1" x14ac:dyDescent="0.35">
      <c r="A67" s="164"/>
      <c r="B67" s="117" t="s">
        <v>789</v>
      </c>
      <c r="C67" s="128" t="s">
        <v>3</v>
      </c>
      <c r="D67" s="330">
        <v>0</v>
      </c>
      <c r="E67" s="603">
        <v>1173.06</v>
      </c>
      <c r="F67" s="605"/>
      <c r="G67" s="330">
        <v>0</v>
      </c>
      <c r="H67" s="128"/>
      <c r="I67" s="117" t="s">
        <v>790</v>
      </c>
      <c r="J67" s="117" t="s">
        <v>1064</v>
      </c>
      <c r="K67" s="117"/>
    </row>
    <row r="68" spans="1:12" s="66" customFormat="1" ht="52.5" thickBot="1" x14ac:dyDescent="0.35">
      <c r="A68" s="164"/>
      <c r="B68" s="117" t="s">
        <v>95</v>
      </c>
      <c r="C68" s="128" t="s">
        <v>3</v>
      </c>
      <c r="D68" s="330">
        <v>0</v>
      </c>
      <c r="E68" s="603">
        <v>1173.06</v>
      </c>
      <c r="F68" s="605"/>
      <c r="G68" s="330">
        <v>1173.06</v>
      </c>
      <c r="H68" s="128"/>
      <c r="I68" s="117" t="s">
        <v>62</v>
      </c>
      <c r="J68" s="117" t="s">
        <v>96</v>
      </c>
      <c r="K68" s="117"/>
    </row>
    <row r="69" spans="1:12" s="66" customFormat="1" ht="78.5" thickBot="1" x14ac:dyDescent="0.35">
      <c r="A69" s="164"/>
      <c r="B69" s="117" t="s">
        <v>791</v>
      </c>
      <c r="C69" s="128" t="s">
        <v>6</v>
      </c>
      <c r="D69" s="330">
        <v>0</v>
      </c>
      <c r="E69" s="603">
        <v>1759.59</v>
      </c>
      <c r="F69" s="605"/>
      <c r="G69" s="330">
        <v>0</v>
      </c>
      <c r="H69" s="128"/>
      <c r="I69" s="117" t="s">
        <v>60</v>
      </c>
      <c r="J69" s="117" t="s">
        <v>97</v>
      </c>
      <c r="K69" s="117"/>
    </row>
    <row r="70" spans="1:12" s="66" customFormat="1" ht="78.5" thickBot="1" x14ac:dyDescent="0.35">
      <c r="A70" s="164"/>
      <c r="B70" s="117" t="s">
        <v>792</v>
      </c>
      <c r="C70" s="128" t="s">
        <v>6</v>
      </c>
      <c r="D70" s="330">
        <v>0</v>
      </c>
      <c r="E70" s="603">
        <v>1759.59</v>
      </c>
      <c r="F70" s="605"/>
      <c r="G70" s="330">
        <v>0</v>
      </c>
      <c r="H70" s="128"/>
      <c r="I70" s="117" t="s">
        <v>64</v>
      </c>
      <c r="J70" s="117" t="s">
        <v>97</v>
      </c>
      <c r="K70" s="117"/>
    </row>
    <row r="71" spans="1:12" ht="31.5" thickBot="1" x14ac:dyDescent="0.35">
      <c r="A71" s="88"/>
      <c r="B71" s="22" t="s">
        <v>98</v>
      </c>
      <c r="C71" s="161"/>
      <c r="D71" s="332"/>
      <c r="E71" s="332"/>
      <c r="F71" s="332"/>
      <c r="G71" s="332"/>
      <c r="H71" s="162"/>
      <c r="I71" s="162"/>
      <c r="J71" s="131"/>
      <c r="K71" s="163"/>
    </row>
    <row r="72" spans="1:12" s="66" customFormat="1" ht="91.5" thickBot="1" x14ac:dyDescent="0.35">
      <c r="A72" s="164"/>
      <c r="B72" s="117" t="s">
        <v>940</v>
      </c>
      <c r="C72" s="128">
        <v>2022</v>
      </c>
      <c r="D72" s="331">
        <v>0</v>
      </c>
      <c r="E72" s="606">
        <v>4800</v>
      </c>
      <c r="F72" s="607"/>
      <c r="G72" s="331">
        <v>0</v>
      </c>
      <c r="H72" s="128"/>
      <c r="I72" s="117" t="s">
        <v>532</v>
      </c>
      <c r="J72" s="117" t="s">
        <v>99</v>
      </c>
      <c r="K72" s="117"/>
    </row>
    <row r="73" spans="1:12" ht="26.5" thickBot="1" x14ac:dyDescent="0.35">
      <c r="A73" s="88"/>
      <c r="B73" s="65" t="s">
        <v>100</v>
      </c>
      <c r="C73" s="128">
        <v>2021</v>
      </c>
      <c r="D73" s="331">
        <v>0</v>
      </c>
      <c r="E73" s="606">
        <v>6680</v>
      </c>
      <c r="F73" s="607"/>
      <c r="G73" s="331">
        <v>0</v>
      </c>
      <c r="H73" s="128"/>
      <c r="I73" s="65" t="s">
        <v>216</v>
      </c>
      <c r="J73" s="65" t="s">
        <v>101</v>
      </c>
      <c r="K73" s="65"/>
    </row>
    <row r="74" spans="1:12" s="66" customFormat="1" ht="273.5" thickBot="1" x14ac:dyDescent="0.35">
      <c r="A74" s="164"/>
      <c r="B74" s="117" t="s">
        <v>793</v>
      </c>
      <c r="C74" s="128" t="s">
        <v>815</v>
      </c>
      <c r="D74" s="331">
        <v>0</v>
      </c>
      <c r="E74" s="606">
        <f t="shared" ref="E74:E75" si="3">139000/2</f>
        <v>69500</v>
      </c>
      <c r="F74" s="607"/>
      <c r="G74" s="331">
        <f t="shared" ref="G74:G75" si="4">100000/2</f>
        <v>50000</v>
      </c>
      <c r="H74" s="128"/>
      <c r="I74" s="117" t="s">
        <v>60</v>
      </c>
      <c r="J74" s="117" t="s">
        <v>102</v>
      </c>
      <c r="K74" s="117"/>
    </row>
    <row r="75" spans="1:12" s="66" customFormat="1" ht="250.25" customHeight="1" thickBot="1" x14ac:dyDescent="0.35">
      <c r="A75" s="164"/>
      <c r="B75" s="117" t="s">
        <v>794</v>
      </c>
      <c r="C75" s="128" t="s">
        <v>815</v>
      </c>
      <c r="D75" s="331">
        <v>0</v>
      </c>
      <c r="E75" s="606">
        <f t="shared" si="3"/>
        <v>69500</v>
      </c>
      <c r="F75" s="607"/>
      <c r="G75" s="331">
        <f t="shared" si="4"/>
        <v>50000</v>
      </c>
      <c r="H75" s="128"/>
      <c r="I75" s="117" t="s">
        <v>360</v>
      </c>
      <c r="J75" s="117" t="s">
        <v>102</v>
      </c>
      <c r="K75" s="117"/>
    </row>
    <row r="76" spans="1:12" s="66" customFormat="1" ht="250.25" customHeight="1" thickBot="1" x14ac:dyDescent="0.35">
      <c r="A76" s="164"/>
      <c r="B76" s="117" t="s">
        <v>795</v>
      </c>
      <c r="C76" s="128">
        <v>2022</v>
      </c>
      <c r="D76" s="331">
        <v>0</v>
      </c>
      <c r="E76" s="606">
        <v>0</v>
      </c>
      <c r="F76" s="607"/>
      <c r="G76" s="331">
        <v>1173.0600000000002</v>
      </c>
      <c r="H76" s="128"/>
      <c r="I76" s="117" t="s">
        <v>60</v>
      </c>
      <c r="J76" s="117" t="s">
        <v>103</v>
      </c>
      <c r="K76" s="117"/>
    </row>
    <row r="77" spans="1:12" s="66" customFormat="1" ht="65.5" thickBot="1" x14ac:dyDescent="0.35">
      <c r="A77" s="164"/>
      <c r="B77" s="117" t="s">
        <v>796</v>
      </c>
      <c r="C77" s="128">
        <v>2022</v>
      </c>
      <c r="D77" s="331">
        <v>0</v>
      </c>
      <c r="E77" s="606">
        <v>0</v>
      </c>
      <c r="F77" s="607"/>
      <c r="G77" s="331">
        <v>1173.0600000000002</v>
      </c>
      <c r="H77" s="128"/>
      <c r="I77" s="117" t="s">
        <v>360</v>
      </c>
      <c r="J77" s="117" t="s">
        <v>103</v>
      </c>
      <c r="K77" s="117"/>
    </row>
    <row r="78" spans="1:12" ht="47" thickBot="1" x14ac:dyDescent="0.35">
      <c r="A78" s="88"/>
      <c r="B78" s="169" t="s">
        <v>104</v>
      </c>
      <c r="C78" s="161"/>
      <c r="D78" s="334"/>
      <c r="E78" s="334"/>
      <c r="F78" s="334"/>
      <c r="G78" s="334"/>
      <c r="H78" s="162"/>
      <c r="I78" s="162"/>
      <c r="J78" s="131"/>
      <c r="K78" s="163"/>
      <c r="L78" s="10"/>
    </row>
    <row r="79" spans="1:12" s="32" customFormat="1" ht="130.5" thickBot="1" x14ac:dyDescent="0.35">
      <c r="A79" s="170"/>
      <c r="B79" s="117" t="s">
        <v>797</v>
      </c>
      <c r="C79" s="117">
        <v>2022</v>
      </c>
      <c r="D79" s="331">
        <v>0</v>
      </c>
      <c r="E79" s="606">
        <v>1173.06</v>
      </c>
      <c r="F79" s="607"/>
      <c r="G79" s="331">
        <v>0</v>
      </c>
      <c r="H79" s="117"/>
      <c r="I79" s="117" t="s">
        <v>60</v>
      </c>
      <c r="J79" s="117" t="s">
        <v>798</v>
      </c>
      <c r="K79" s="117"/>
      <c r="L79" s="119"/>
    </row>
    <row r="80" spans="1:12" s="32" customFormat="1" ht="130.5" thickBot="1" x14ac:dyDescent="0.35">
      <c r="A80" s="170"/>
      <c r="B80" s="117" t="s">
        <v>799</v>
      </c>
      <c r="C80" s="117">
        <v>2022</v>
      </c>
      <c r="D80" s="331">
        <v>0</v>
      </c>
      <c r="E80" s="606">
        <v>1173.06</v>
      </c>
      <c r="F80" s="607"/>
      <c r="G80" s="331">
        <v>0</v>
      </c>
      <c r="H80" s="117"/>
      <c r="I80" s="117" t="s">
        <v>64</v>
      </c>
      <c r="J80" s="117" t="s">
        <v>798</v>
      </c>
      <c r="K80" s="117"/>
      <c r="L80" s="119"/>
    </row>
    <row r="81" spans="1:12" s="32" customFormat="1" ht="104.5" thickBot="1" x14ac:dyDescent="0.35">
      <c r="A81" s="170"/>
      <c r="B81" s="117" t="s">
        <v>941</v>
      </c>
      <c r="C81" s="117">
        <v>2022</v>
      </c>
      <c r="D81" s="331">
        <v>0</v>
      </c>
      <c r="E81" s="606">
        <f t="shared" ref="E81:E82" si="5">4800/2</f>
        <v>2400</v>
      </c>
      <c r="F81" s="607"/>
      <c r="G81" s="331">
        <v>0</v>
      </c>
      <c r="H81" s="117"/>
      <c r="I81" s="117" t="s">
        <v>64</v>
      </c>
      <c r="J81" s="117" t="s">
        <v>942</v>
      </c>
      <c r="K81" s="117"/>
      <c r="L81" s="119"/>
    </row>
    <row r="82" spans="1:12" s="32" customFormat="1" ht="91.5" thickBot="1" x14ac:dyDescent="0.35">
      <c r="A82" s="170"/>
      <c r="B82" s="117" t="s">
        <v>943</v>
      </c>
      <c r="C82" s="117">
        <v>2021</v>
      </c>
      <c r="D82" s="331">
        <v>0</v>
      </c>
      <c r="E82" s="606">
        <f t="shared" si="5"/>
        <v>2400</v>
      </c>
      <c r="F82" s="607"/>
      <c r="G82" s="331">
        <v>0</v>
      </c>
      <c r="H82" s="117"/>
      <c r="I82" s="117"/>
      <c r="J82" s="117" t="s">
        <v>105</v>
      </c>
      <c r="K82" s="117"/>
      <c r="L82" s="119"/>
    </row>
    <row r="83" spans="1:12" ht="232.25" customHeight="1" thickBot="1" x14ac:dyDescent="0.35">
      <c r="A83" s="164"/>
      <c r="B83" s="117" t="s">
        <v>800</v>
      </c>
      <c r="C83" s="117">
        <v>2021</v>
      </c>
      <c r="D83" s="331">
        <v>0</v>
      </c>
      <c r="E83" s="609">
        <v>0</v>
      </c>
      <c r="F83" s="607"/>
      <c r="G83" s="331">
        <v>0</v>
      </c>
      <c r="H83" s="117"/>
      <c r="I83" s="117" t="s">
        <v>64</v>
      </c>
      <c r="J83" s="117" t="s">
        <v>105</v>
      </c>
      <c r="K83" s="117"/>
      <c r="L83" s="66"/>
    </row>
    <row r="84" spans="1:12" ht="117.5" thickBot="1" x14ac:dyDescent="0.35">
      <c r="A84" s="164"/>
      <c r="B84" s="117" t="s">
        <v>944</v>
      </c>
      <c r="C84" s="117">
        <v>2023</v>
      </c>
      <c r="D84" s="330">
        <v>0</v>
      </c>
      <c r="E84" s="608">
        <v>0</v>
      </c>
      <c r="F84" s="605"/>
      <c r="G84" s="330">
        <v>0</v>
      </c>
      <c r="H84" s="117"/>
      <c r="I84" s="117" t="s">
        <v>60</v>
      </c>
      <c r="J84" s="117" t="s">
        <v>106</v>
      </c>
      <c r="K84" s="117"/>
      <c r="L84" s="66"/>
    </row>
    <row r="85" spans="1:12" s="66" customFormat="1" ht="156.5" thickBot="1" x14ac:dyDescent="0.35">
      <c r="A85" s="164"/>
      <c r="B85" s="117" t="s">
        <v>1065</v>
      </c>
      <c r="C85" s="128" t="s">
        <v>3</v>
      </c>
      <c r="D85" s="330">
        <v>0</v>
      </c>
      <c r="E85" s="603">
        <f t="shared" ref="E85:E86" si="6">10000/2</f>
        <v>5000</v>
      </c>
      <c r="F85" s="605"/>
      <c r="G85" s="330">
        <v>0</v>
      </c>
      <c r="H85" s="128"/>
      <c r="I85" s="117"/>
      <c r="J85" s="117" t="s">
        <v>1066</v>
      </c>
      <c r="K85" s="117"/>
    </row>
    <row r="86" spans="1:12" s="32" customFormat="1" ht="156.5" thickBot="1" x14ac:dyDescent="0.35">
      <c r="A86" s="164"/>
      <c r="B86" s="117" t="s">
        <v>1067</v>
      </c>
      <c r="C86" s="128" t="s">
        <v>3</v>
      </c>
      <c r="D86" s="330">
        <v>0</v>
      </c>
      <c r="E86" s="608">
        <f t="shared" si="6"/>
        <v>5000</v>
      </c>
      <c r="F86" s="605"/>
      <c r="G86" s="330">
        <v>0</v>
      </c>
      <c r="H86" s="128"/>
      <c r="I86" s="117"/>
      <c r="J86" s="117" t="s">
        <v>1066</v>
      </c>
      <c r="K86" s="117"/>
      <c r="L86" s="66"/>
    </row>
    <row r="87" spans="1:12" s="32" customFormat="1" ht="78.5" thickBot="1" x14ac:dyDescent="0.35">
      <c r="A87" s="164"/>
      <c r="B87" s="117" t="s">
        <v>801</v>
      </c>
      <c r="C87" s="128">
        <v>2021</v>
      </c>
      <c r="D87" s="330">
        <v>0</v>
      </c>
      <c r="E87" s="603">
        <f t="shared" ref="E87:E88" si="7">139000/2</f>
        <v>69500</v>
      </c>
      <c r="F87" s="605"/>
      <c r="G87" s="330">
        <f t="shared" ref="G87:G88" si="8">100000/2</f>
        <v>50000</v>
      </c>
      <c r="H87" s="128"/>
      <c r="I87" s="117" t="s">
        <v>60</v>
      </c>
      <c r="J87" s="117" t="s">
        <v>802</v>
      </c>
      <c r="K87" s="117"/>
      <c r="L87" s="66"/>
    </row>
    <row r="88" spans="1:12" ht="78.5" thickBot="1" x14ac:dyDescent="0.35">
      <c r="A88" s="164"/>
      <c r="B88" s="117" t="s">
        <v>803</v>
      </c>
      <c r="C88" s="128">
        <v>2021</v>
      </c>
      <c r="D88" s="331">
        <v>0</v>
      </c>
      <c r="E88" s="606">
        <f t="shared" si="7"/>
        <v>69500</v>
      </c>
      <c r="F88" s="607"/>
      <c r="G88" s="331">
        <f t="shared" si="8"/>
        <v>50000</v>
      </c>
      <c r="H88" s="128"/>
      <c r="I88" s="117" t="s">
        <v>264</v>
      </c>
      <c r="J88" s="117" t="s">
        <v>107</v>
      </c>
      <c r="K88" s="117"/>
      <c r="L88" s="66"/>
    </row>
    <row r="89" spans="1:12" ht="130.5" thickBot="1" x14ac:dyDescent="0.35">
      <c r="A89" s="164"/>
      <c r="B89" s="117" t="s">
        <v>945</v>
      </c>
      <c r="C89" s="128">
        <v>2021</v>
      </c>
      <c r="D89" s="331">
        <v>0</v>
      </c>
      <c r="E89" s="606">
        <v>25000</v>
      </c>
      <c r="F89" s="607"/>
      <c r="G89" s="331">
        <v>0</v>
      </c>
      <c r="H89" s="128"/>
      <c r="I89" s="117" t="s">
        <v>60</v>
      </c>
      <c r="J89" s="117" t="s">
        <v>108</v>
      </c>
      <c r="K89" s="117"/>
      <c r="L89" s="66"/>
    </row>
    <row r="90" spans="1:12" ht="130.5" thickBot="1" x14ac:dyDescent="0.35">
      <c r="A90" s="164"/>
      <c r="B90" s="117" t="s">
        <v>804</v>
      </c>
      <c r="C90" s="128" t="s">
        <v>3</v>
      </c>
      <c r="D90" s="331">
        <v>0</v>
      </c>
      <c r="E90" s="606">
        <v>0</v>
      </c>
      <c r="F90" s="607"/>
      <c r="G90" s="331">
        <v>0</v>
      </c>
      <c r="H90" s="128"/>
      <c r="I90" s="117" t="s">
        <v>805</v>
      </c>
      <c r="J90" s="117" t="s">
        <v>806</v>
      </c>
      <c r="K90" s="117"/>
      <c r="L90" s="66"/>
    </row>
    <row r="91" spans="1:12" ht="143.5" thickBot="1" x14ac:dyDescent="0.35">
      <c r="A91" s="164"/>
      <c r="B91" s="117" t="s">
        <v>109</v>
      </c>
      <c r="C91" s="128" t="s">
        <v>3</v>
      </c>
      <c r="D91" s="331">
        <v>2600</v>
      </c>
      <c r="E91" s="606">
        <v>2600</v>
      </c>
      <c r="F91" s="607"/>
      <c r="G91" s="331">
        <v>2600</v>
      </c>
      <c r="H91" s="128"/>
      <c r="I91" s="117" t="s">
        <v>110</v>
      </c>
      <c r="J91" s="117" t="s">
        <v>111</v>
      </c>
      <c r="K91" s="117"/>
      <c r="L91" s="66"/>
    </row>
    <row r="92" spans="1:12" ht="130.5" thickBot="1" x14ac:dyDescent="0.35">
      <c r="A92" s="88"/>
      <c r="B92" s="65" t="s">
        <v>112</v>
      </c>
      <c r="C92" s="128">
        <v>2023</v>
      </c>
      <c r="D92" s="331">
        <v>0</v>
      </c>
      <c r="E92" s="609">
        <v>25000</v>
      </c>
      <c r="F92" s="607"/>
      <c r="G92" s="331">
        <v>25000</v>
      </c>
      <c r="H92" s="128"/>
      <c r="I92" s="65" t="s">
        <v>65</v>
      </c>
      <c r="J92" s="65" t="s">
        <v>113</v>
      </c>
      <c r="K92" s="65"/>
    </row>
    <row r="93" spans="1:12" s="66" customFormat="1" ht="91.5" thickBot="1" x14ac:dyDescent="0.35">
      <c r="A93" s="164"/>
      <c r="B93" s="117" t="s">
        <v>807</v>
      </c>
      <c r="C93" s="128">
        <v>2022</v>
      </c>
      <c r="D93" s="331">
        <v>0</v>
      </c>
      <c r="E93" s="606">
        <v>1173.06</v>
      </c>
      <c r="F93" s="607"/>
      <c r="G93" s="331">
        <v>0</v>
      </c>
      <c r="H93" s="128"/>
      <c r="I93" s="117" t="s">
        <v>264</v>
      </c>
      <c r="J93" s="117" t="s">
        <v>75</v>
      </c>
      <c r="K93" s="117"/>
    </row>
    <row r="94" spans="1:12" ht="36" customHeight="1" thickBot="1" x14ac:dyDescent="0.35">
      <c r="A94" s="88"/>
      <c r="B94" s="22" t="s">
        <v>114</v>
      </c>
      <c r="C94" s="161"/>
      <c r="D94" s="334"/>
      <c r="E94" s="334"/>
      <c r="F94" s="334"/>
      <c r="G94" s="334"/>
      <c r="H94" s="162"/>
      <c r="I94" s="162"/>
      <c r="J94" s="131"/>
      <c r="K94" s="163"/>
    </row>
    <row r="95" spans="1:12" s="66" customFormat="1" ht="39.5" thickBot="1" x14ac:dyDescent="0.35">
      <c r="A95" s="164"/>
      <c r="B95" s="117" t="s">
        <v>808</v>
      </c>
      <c r="C95" s="128">
        <v>2021</v>
      </c>
      <c r="D95" s="331">
        <v>0</v>
      </c>
      <c r="E95" s="606">
        <v>8600</v>
      </c>
      <c r="F95" s="607"/>
      <c r="G95" s="331">
        <v>1860</v>
      </c>
      <c r="H95" s="128"/>
      <c r="I95" s="117" t="s">
        <v>115</v>
      </c>
      <c r="J95" s="117" t="s">
        <v>75</v>
      </c>
      <c r="K95" s="117"/>
    </row>
    <row r="96" spans="1:12" s="18" customFormat="1" ht="13.5" thickBot="1" x14ac:dyDescent="0.35">
      <c r="A96" s="88"/>
      <c r="B96" s="336" t="s">
        <v>116</v>
      </c>
      <c r="C96" s="337"/>
      <c r="D96" s="338">
        <f>SUM(D32:D35,D37:D51,D53:D59,D61:D70,D72:D77,D79:D93,D95)</f>
        <v>38284.870000000003</v>
      </c>
      <c r="E96" s="610">
        <f>SUM(E32:F35,E37:F51,E53:F59,E61:F70,E72:F77,E79:F93,E95)</f>
        <v>406429.46</v>
      </c>
      <c r="F96" s="611"/>
      <c r="G96" s="338">
        <f>SUM(G32:G35,G37:G51,G53:G59,G61:G70,G72:G77,G79:G93,G95)</f>
        <v>249795.86</v>
      </c>
      <c r="H96" s="337"/>
      <c r="I96" s="337"/>
      <c r="J96" s="337"/>
      <c r="K96" s="337"/>
    </row>
    <row r="97" spans="1:11" ht="14.5" thickBot="1" x14ac:dyDescent="0.35">
      <c r="A97" s="88"/>
      <c r="B97" s="339" t="s">
        <v>117</v>
      </c>
      <c r="C97" s="337"/>
      <c r="D97" s="540" t="s">
        <v>951</v>
      </c>
      <c r="E97" s="612" t="s">
        <v>951</v>
      </c>
      <c r="F97" s="613"/>
      <c r="G97" s="540" t="s">
        <v>951</v>
      </c>
      <c r="H97" s="337"/>
      <c r="I97" s="337"/>
      <c r="J97" s="337"/>
      <c r="K97" s="337"/>
    </row>
    <row r="98" spans="1:11" ht="14.5" thickBot="1" x14ac:dyDescent="0.35">
      <c r="A98" s="88"/>
      <c r="B98" s="339" t="s">
        <v>118</v>
      </c>
      <c r="C98" s="337"/>
      <c r="D98" s="335">
        <v>38284.870000000003</v>
      </c>
      <c r="E98" s="614">
        <v>406429.46</v>
      </c>
      <c r="F98" s="615"/>
      <c r="G98" s="335">
        <v>249795.86</v>
      </c>
      <c r="H98" s="337"/>
      <c r="I98" s="337"/>
      <c r="J98" s="337"/>
      <c r="K98" s="337"/>
    </row>
  </sheetData>
  <mergeCells count="134">
    <mergeCell ref="E46:F46"/>
    <mergeCell ref="E48:F48"/>
    <mergeCell ref="E50:F50"/>
    <mergeCell ref="E54:F54"/>
    <mergeCell ref="E55:F55"/>
    <mergeCell ref="E57:F57"/>
    <mergeCell ref="E96:F96"/>
    <mergeCell ref="E97:F97"/>
    <mergeCell ref="E98:F98"/>
    <mergeCell ref="E90:F90"/>
    <mergeCell ref="E91:F91"/>
    <mergeCell ref="E93:F93"/>
    <mergeCell ref="E95:F95"/>
    <mergeCell ref="E92:F92"/>
    <mergeCell ref="E77:F77"/>
    <mergeCell ref="E79:F79"/>
    <mergeCell ref="E83:F83"/>
    <mergeCell ref="E85:F85"/>
    <mergeCell ref="E88:F88"/>
    <mergeCell ref="E89:F89"/>
    <mergeCell ref="E68:F68"/>
    <mergeCell ref="E70:F70"/>
    <mergeCell ref="E72:F72"/>
    <mergeCell ref="E73:F73"/>
    <mergeCell ref="E86:F86"/>
    <mergeCell ref="E87:F87"/>
    <mergeCell ref="E59:F59"/>
    <mergeCell ref="E61:F61"/>
    <mergeCell ref="E62:F62"/>
    <mergeCell ref="E64:F64"/>
    <mergeCell ref="E65:F65"/>
    <mergeCell ref="E47:F47"/>
    <mergeCell ref="E49:F49"/>
    <mergeCell ref="E51:F51"/>
    <mergeCell ref="E53:F53"/>
    <mergeCell ref="E56:F56"/>
    <mergeCell ref="E58:F58"/>
    <mergeCell ref="E69:F69"/>
    <mergeCell ref="E66:F66"/>
    <mergeCell ref="E67:F67"/>
    <mergeCell ref="E74:F74"/>
    <mergeCell ref="E76:F76"/>
    <mergeCell ref="E80:F80"/>
    <mergeCell ref="E81:F81"/>
    <mergeCell ref="E82:F82"/>
    <mergeCell ref="E84:F84"/>
    <mergeCell ref="E75:F75"/>
    <mergeCell ref="E39:F39"/>
    <mergeCell ref="E41:F41"/>
    <mergeCell ref="E42:F42"/>
    <mergeCell ref="E43:F43"/>
    <mergeCell ref="E45:F45"/>
    <mergeCell ref="K29:K30"/>
    <mergeCell ref="E30:F30"/>
    <mergeCell ref="E33:F33"/>
    <mergeCell ref="E34:F34"/>
    <mergeCell ref="E35:F35"/>
    <mergeCell ref="E37:F37"/>
    <mergeCell ref="E32:F32"/>
    <mergeCell ref="E38:F38"/>
    <mergeCell ref="E40:F40"/>
    <mergeCell ref="E44:F44"/>
    <mergeCell ref="C28:E28"/>
    <mergeCell ref="F28:G28"/>
    <mergeCell ref="I28:K28"/>
    <mergeCell ref="A29:A30"/>
    <mergeCell ref="B29:B30"/>
    <mergeCell ref="C29:C30"/>
    <mergeCell ref="D29:G29"/>
    <mergeCell ref="H29:H30"/>
    <mergeCell ref="I29:I30"/>
    <mergeCell ref="J29:J30"/>
    <mergeCell ref="B25:K25"/>
    <mergeCell ref="C26:E26"/>
    <mergeCell ref="F26:G26"/>
    <mergeCell ref="I26:K26"/>
    <mergeCell ref="C27:E27"/>
    <mergeCell ref="F27:G27"/>
    <mergeCell ref="I27:K27"/>
    <mergeCell ref="C9:E9"/>
    <mergeCell ref="F9:G9"/>
    <mergeCell ref="I9:K9"/>
    <mergeCell ref="C10:E10"/>
    <mergeCell ref="F10:G10"/>
    <mergeCell ref="I10:K10"/>
    <mergeCell ref="C24:E24"/>
    <mergeCell ref="F24:G24"/>
    <mergeCell ref="I24:K24"/>
    <mergeCell ref="C11:E11"/>
    <mergeCell ref="F11:G11"/>
    <mergeCell ref="C12:E12"/>
    <mergeCell ref="F12:G12"/>
    <mergeCell ref="C13:E13"/>
    <mergeCell ref="F13:G13"/>
    <mergeCell ref="C14:E14"/>
    <mergeCell ref="F14:G14"/>
    <mergeCell ref="C8:E8"/>
    <mergeCell ref="F8:G8"/>
    <mergeCell ref="I8:K8"/>
    <mergeCell ref="C5:E5"/>
    <mergeCell ref="F5:G5"/>
    <mergeCell ref="I5:K5"/>
    <mergeCell ref="C6:E6"/>
    <mergeCell ref="F6:G6"/>
    <mergeCell ref="I6:K6"/>
    <mergeCell ref="C1:E1"/>
    <mergeCell ref="F1:G1"/>
    <mergeCell ref="I1:K1"/>
    <mergeCell ref="C4:E4"/>
    <mergeCell ref="F4:G4"/>
    <mergeCell ref="I4:K4"/>
    <mergeCell ref="C7:E7"/>
    <mergeCell ref="F7:G7"/>
    <mergeCell ref="I7:K7"/>
    <mergeCell ref="C3:E3"/>
    <mergeCell ref="F3:G3"/>
    <mergeCell ref="C20:E20"/>
    <mergeCell ref="F20:G20"/>
    <mergeCell ref="C21:E21"/>
    <mergeCell ref="F21:G21"/>
    <mergeCell ref="C22:E22"/>
    <mergeCell ref="F22:G22"/>
    <mergeCell ref="C23:E23"/>
    <mergeCell ref="F23:G23"/>
    <mergeCell ref="C15:E15"/>
    <mergeCell ref="F15:G15"/>
    <mergeCell ref="C16:E16"/>
    <mergeCell ref="F16:G16"/>
    <mergeCell ref="C17:E17"/>
    <mergeCell ref="F17:G17"/>
    <mergeCell ref="C18:E18"/>
    <mergeCell ref="F18:G18"/>
    <mergeCell ref="C19:E19"/>
    <mergeCell ref="F19:G19"/>
  </mergeCells>
  <pageMargins left="0.7" right="0.7" top="0.75" bottom="0.75" header="0.3" footer="0.3"/>
  <pageSetup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zoomScale="80" zoomScaleNormal="80" workbookViewId="0">
      <pane ySplit="1" topLeftCell="A2" activePane="bottomLeft" state="frozen"/>
      <selection pane="bottomLeft" activeCell="J38" sqref="J38"/>
    </sheetView>
  </sheetViews>
  <sheetFormatPr defaultColWidth="9.1796875" defaultRowHeight="14" x14ac:dyDescent="0.3"/>
  <cols>
    <col min="1" max="1" width="9.1796875" style="32"/>
    <col min="2" max="2" width="37.36328125" style="32" customWidth="1"/>
    <col min="3" max="3" width="8.6328125" style="13" customWidth="1"/>
    <col min="4" max="4" width="8.6328125" style="32" customWidth="1"/>
    <col min="5" max="6" width="4.6328125" style="32" customWidth="1"/>
    <col min="7" max="7" width="8.6328125" style="32" customWidth="1"/>
    <col min="8" max="8" width="9.6328125" style="32" customWidth="1"/>
    <col min="9" max="9" width="9.1796875" style="14"/>
    <col min="10" max="16384" width="9.1796875" style="32"/>
  </cols>
  <sheetData>
    <row r="1" spans="1:13" ht="23.5" customHeight="1" thickBot="1" x14ac:dyDescent="0.35">
      <c r="A1" s="31" t="s">
        <v>955</v>
      </c>
      <c r="B1" s="134" t="s">
        <v>198</v>
      </c>
      <c r="C1" s="570" t="s">
        <v>1013</v>
      </c>
      <c r="D1" s="571"/>
      <c r="E1" s="572"/>
      <c r="F1" s="570" t="s">
        <v>1068</v>
      </c>
      <c r="G1" s="572"/>
      <c r="H1" s="134" t="s">
        <v>1069</v>
      </c>
      <c r="I1" s="774" t="s">
        <v>520</v>
      </c>
      <c r="J1" s="775"/>
      <c r="K1" s="776"/>
    </row>
    <row r="2" spans="1:13" ht="26.5" thickBot="1" x14ac:dyDescent="0.35">
      <c r="A2" s="33"/>
      <c r="B2" s="34" t="s">
        <v>521</v>
      </c>
      <c r="C2" s="777"/>
      <c r="D2" s="777"/>
      <c r="E2" s="777"/>
      <c r="F2" s="778"/>
      <c r="G2" s="778"/>
      <c r="H2" s="2"/>
      <c r="I2" s="777"/>
      <c r="J2" s="777"/>
      <c r="K2" s="779"/>
    </row>
    <row r="3" spans="1:13" s="66" customFormat="1" ht="39.5" thickBot="1" x14ac:dyDescent="0.35">
      <c r="A3" s="114"/>
      <c r="B3" s="127" t="s">
        <v>886</v>
      </c>
      <c r="C3" s="783">
        <v>0.55000000000000004</v>
      </c>
      <c r="D3" s="785"/>
      <c r="E3" s="784"/>
      <c r="F3" s="783">
        <v>0.57999999999999996</v>
      </c>
      <c r="G3" s="784"/>
      <c r="H3" s="304">
        <v>0.61</v>
      </c>
      <c r="I3" s="105"/>
      <c r="J3" s="105"/>
      <c r="K3" s="106"/>
    </row>
    <row r="4" spans="1:13" s="66" customFormat="1" ht="26.5" thickBot="1" x14ac:dyDescent="0.35">
      <c r="A4" s="114"/>
      <c r="B4" s="127" t="s">
        <v>887</v>
      </c>
      <c r="C4" s="783">
        <v>0.6</v>
      </c>
      <c r="D4" s="785"/>
      <c r="E4" s="784"/>
      <c r="F4" s="783">
        <v>0.62</v>
      </c>
      <c r="G4" s="784"/>
      <c r="H4" s="304">
        <v>0.64</v>
      </c>
      <c r="I4" s="105"/>
      <c r="J4" s="105"/>
      <c r="K4" s="106"/>
    </row>
    <row r="5" spans="1:13" s="66" customFormat="1" ht="26.5" thickBot="1" x14ac:dyDescent="0.35">
      <c r="A5" s="114"/>
      <c r="B5" s="127" t="s">
        <v>888</v>
      </c>
      <c r="C5" s="783">
        <v>0.24</v>
      </c>
      <c r="D5" s="785"/>
      <c r="E5" s="784"/>
      <c r="F5" s="783">
        <v>0.36</v>
      </c>
      <c r="G5" s="784"/>
      <c r="H5" s="304">
        <v>0.39</v>
      </c>
      <c r="I5" s="105"/>
      <c r="J5" s="105"/>
      <c r="K5" s="106"/>
    </row>
    <row r="6" spans="1:13" s="66" customFormat="1" ht="26.5" thickBot="1" x14ac:dyDescent="0.35">
      <c r="A6" s="114"/>
      <c r="B6" s="127" t="s">
        <v>889</v>
      </c>
      <c r="C6" s="782">
        <v>0.47</v>
      </c>
      <c r="D6" s="782"/>
      <c r="E6" s="782"/>
      <c r="F6" s="783">
        <v>0.63</v>
      </c>
      <c r="G6" s="784"/>
      <c r="H6" s="304">
        <v>0.65</v>
      </c>
      <c r="I6" s="105"/>
      <c r="J6" s="105"/>
      <c r="K6" s="106"/>
    </row>
    <row r="7" spans="1:13" ht="32.25" customHeight="1" thickBot="1" x14ac:dyDescent="0.35">
      <c r="A7" s="681"/>
      <c r="B7" s="681" t="s">
        <v>119</v>
      </c>
      <c r="C7" s="681" t="s">
        <v>422</v>
      </c>
      <c r="D7" s="744" t="s">
        <v>120</v>
      </c>
      <c r="E7" s="745"/>
      <c r="F7" s="745"/>
      <c r="G7" s="746"/>
      <c r="H7" s="681" t="s">
        <v>50</v>
      </c>
      <c r="I7" s="681" t="s">
        <v>522</v>
      </c>
      <c r="J7" s="681" t="s">
        <v>32</v>
      </c>
      <c r="K7" s="681" t="s">
        <v>523</v>
      </c>
    </row>
    <row r="8" spans="1:13" ht="14.5" thickBot="1" x14ac:dyDescent="0.35">
      <c r="A8" s="682"/>
      <c r="B8" s="682"/>
      <c r="C8" s="682"/>
      <c r="D8" s="40" t="s">
        <v>524</v>
      </c>
      <c r="E8" s="744" t="s">
        <v>525</v>
      </c>
      <c r="F8" s="746"/>
      <c r="G8" s="40" t="s">
        <v>526</v>
      </c>
      <c r="H8" s="682"/>
      <c r="I8" s="682"/>
      <c r="J8" s="682"/>
      <c r="K8" s="682"/>
    </row>
    <row r="9" spans="1:13" ht="35" thickBot="1" x14ac:dyDescent="0.35">
      <c r="A9" s="50"/>
      <c r="B9" s="49" t="s">
        <v>527</v>
      </c>
      <c r="C9" s="42"/>
      <c r="D9" s="43"/>
      <c r="E9" s="43"/>
      <c r="F9" s="43"/>
      <c r="G9" s="43"/>
      <c r="H9" s="43"/>
      <c r="I9" s="43"/>
      <c r="J9" s="43"/>
      <c r="K9" s="44"/>
    </row>
    <row r="10" spans="1:13" ht="132.75" customHeight="1" thickBot="1" x14ac:dyDescent="0.4">
      <c r="A10" s="45"/>
      <c r="B10" s="68" t="s">
        <v>890</v>
      </c>
      <c r="C10" s="408">
        <v>2022</v>
      </c>
      <c r="D10" s="441">
        <v>4692.24</v>
      </c>
      <c r="E10" s="737">
        <v>4692.24</v>
      </c>
      <c r="F10" s="605"/>
      <c r="G10" s="441">
        <v>4692.24</v>
      </c>
      <c r="H10" s="68"/>
      <c r="I10" s="305" t="s">
        <v>891</v>
      </c>
      <c r="J10" s="68" t="s">
        <v>528</v>
      </c>
      <c r="K10" s="68"/>
      <c r="M10" s="11"/>
    </row>
    <row r="11" spans="1:13" ht="69.5" customHeight="1" thickBot="1" x14ac:dyDescent="0.35">
      <c r="A11" s="67"/>
      <c r="B11" s="68" t="s">
        <v>529</v>
      </c>
      <c r="C11" s="408">
        <v>2021</v>
      </c>
      <c r="D11" s="441">
        <v>2346.1200000000003</v>
      </c>
      <c r="E11" s="737">
        <v>0</v>
      </c>
      <c r="F11" s="605"/>
      <c r="G11" s="441">
        <v>0</v>
      </c>
      <c r="H11" s="68"/>
      <c r="I11" s="305" t="s">
        <v>138</v>
      </c>
      <c r="J11" s="68" t="s">
        <v>530</v>
      </c>
      <c r="K11" s="68"/>
    </row>
    <row r="12" spans="1:13" ht="71.25" customHeight="1" thickBot="1" x14ac:dyDescent="0.35">
      <c r="A12" s="45"/>
      <c r="B12" s="68" t="s">
        <v>531</v>
      </c>
      <c r="C12" s="408">
        <v>2022</v>
      </c>
      <c r="D12" s="441">
        <v>2346.12</v>
      </c>
      <c r="E12" s="737">
        <v>0</v>
      </c>
      <c r="F12" s="605"/>
      <c r="G12" s="441">
        <v>0</v>
      </c>
      <c r="H12" s="68"/>
      <c r="I12" s="305" t="s">
        <v>360</v>
      </c>
      <c r="J12" s="68" t="s">
        <v>533</v>
      </c>
      <c r="K12" s="68"/>
    </row>
    <row r="13" spans="1:13" ht="68.5" customHeight="1" thickBot="1" x14ac:dyDescent="0.35">
      <c r="A13" s="45"/>
      <c r="B13" s="68" t="s">
        <v>534</v>
      </c>
      <c r="C13" s="408">
        <v>2023</v>
      </c>
      <c r="D13" s="441">
        <v>2346.12</v>
      </c>
      <c r="E13" s="737">
        <v>2346.12</v>
      </c>
      <c r="F13" s="605"/>
      <c r="G13" s="441">
        <v>0</v>
      </c>
      <c r="H13" s="68"/>
      <c r="I13" s="305" t="s">
        <v>138</v>
      </c>
      <c r="J13" s="68" t="s">
        <v>535</v>
      </c>
      <c r="K13" s="68"/>
    </row>
    <row r="14" spans="1:13" ht="65.5" thickBot="1" x14ac:dyDescent="0.35">
      <c r="A14" s="45"/>
      <c r="B14" s="68" t="s">
        <v>536</v>
      </c>
      <c r="C14" s="408">
        <v>2022</v>
      </c>
      <c r="D14" s="441">
        <v>2346.12</v>
      </c>
      <c r="E14" s="737">
        <v>2346.12</v>
      </c>
      <c r="F14" s="605"/>
      <c r="G14" s="441">
        <v>0</v>
      </c>
      <c r="H14" s="68"/>
      <c r="I14" s="305" t="s">
        <v>26</v>
      </c>
      <c r="J14" s="68" t="s">
        <v>537</v>
      </c>
      <c r="K14" s="68"/>
    </row>
    <row r="15" spans="1:13" ht="108.75" customHeight="1" thickBot="1" x14ac:dyDescent="0.35">
      <c r="A15" s="45"/>
      <c r="B15" s="68" t="s">
        <v>538</v>
      </c>
      <c r="C15" s="408">
        <v>2022</v>
      </c>
      <c r="D15" s="441">
        <v>2346.12</v>
      </c>
      <c r="E15" s="737">
        <v>2346.12</v>
      </c>
      <c r="F15" s="605"/>
      <c r="G15" s="441">
        <v>0</v>
      </c>
      <c r="H15" s="68"/>
      <c r="I15" s="305" t="s">
        <v>539</v>
      </c>
      <c r="J15" s="68" t="s">
        <v>540</v>
      </c>
      <c r="K15" s="68"/>
    </row>
    <row r="16" spans="1:13" ht="91.5" thickBot="1" x14ac:dyDescent="0.35">
      <c r="A16" s="45"/>
      <c r="B16" s="295" t="s">
        <v>541</v>
      </c>
      <c r="C16" s="408" t="s">
        <v>3</v>
      </c>
      <c r="D16" s="441">
        <v>0</v>
      </c>
      <c r="E16" s="737">
        <v>0</v>
      </c>
      <c r="F16" s="605"/>
      <c r="G16" s="441">
        <v>0</v>
      </c>
      <c r="H16" s="68"/>
      <c r="I16" s="305" t="s">
        <v>542</v>
      </c>
      <c r="J16" s="68" t="s">
        <v>543</v>
      </c>
      <c r="K16" s="68"/>
    </row>
    <row r="17" spans="1:11" ht="127.5" customHeight="1" thickBot="1" x14ac:dyDescent="0.35">
      <c r="A17" s="45"/>
      <c r="B17" s="117" t="s">
        <v>1250</v>
      </c>
      <c r="C17" s="408">
        <v>2021</v>
      </c>
      <c r="D17" s="441">
        <v>2346.12</v>
      </c>
      <c r="E17" s="737">
        <v>0</v>
      </c>
      <c r="F17" s="605"/>
      <c r="G17" s="441">
        <v>0</v>
      </c>
      <c r="H17" s="117"/>
      <c r="I17" s="174" t="s">
        <v>138</v>
      </c>
      <c r="J17" s="117" t="s">
        <v>1251</v>
      </c>
      <c r="K17" s="117"/>
    </row>
    <row r="18" spans="1:11" ht="208.5" customHeight="1" thickBot="1" x14ac:dyDescent="0.35">
      <c r="A18" s="45"/>
      <c r="B18" s="302" t="s">
        <v>544</v>
      </c>
      <c r="C18" s="408">
        <v>2021</v>
      </c>
      <c r="D18" s="441">
        <v>1173.0600000000002</v>
      </c>
      <c r="E18" s="737">
        <v>0</v>
      </c>
      <c r="F18" s="605"/>
      <c r="G18" s="441">
        <v>0</v>
      </c>
      <c r="H18" s="117"/>
      <c r="I18" s="174" t="s">
        <v>545</v>
      </c>
      <c r="J18" s="302" t="s">
        <v>546</v>
      </c>
      <c r="K18" s="117"/>
    </row>
    <row r="19" spans="1:11" ht="104.5" thickBot="1" x14ac:dyDescent="0.35">
      <c r="A19" s="45"/>
      <c r="B19" s="117" t="s">
        <v>547</v>
      </c>
      <c r="C19" s="408" t="s">
        <v>3</v>
      </c>
      <c r="D19" s="441">
        <v>0</v>
      </c>
      <c r="E19" s="719">
        <v>0</v>
      </c>
      <c r="F19" s="605"/>
      <c r="G19" s="441">
        <v>0</v>
      </c>
      <c r="H19" s="117"/>
      <c r="I19" s="174" t="s">
        <v>548</v>
      </c>
      <c r="J19" s="117" t="s">
        <v>1317</v>
      </c>
      <c r="K19" s="117"/>
    </row>
    <row r="20" spans="1:11" ht="86.25" customHeight="1" thickBot="1" x14ac:dyDescent="0.35">
      <c r="A20" s="45"/>
      <c r="B20" s="68" t="s">
        <v>549</v>
      </c>
      <c r="C20" s="408">
        <v>2022</v>
      </c>
      <c r="D20" s="441">
        <v>7500</v>
      </c>
      <c r="E20" s="737">
        <v>7500</v>
      </c>
      <c r="F20" s="605"/>
      <c r="G20" s="441">
        <v>7500</v>
      </c>
      <c r="H20" s="68"/>
      <c r="I20" s="305" t="s">
        <v>550</v>
      </c>
      <c r="J20" s="68" t="s">
        <v>551</v>
      </c>
      <c r="K20" s="68"/>
    </row>
    <row r="21" spans="1:11" ht="131.25" customHeight="1" thickBot="1" x14ac:dyDescent="0.35">
      <c r="A21" s="457"/>
      <c r="B21" s="117" t="s">
        <v>1254</v>
      </c>
      <c r="C21" s="408">
        <v>2022</v>
      </c>
      <c r="D21" s="441">
        <v>19500</v>
      </c>
      <c r="E21" s="737">
        <v>18000</v>
      </c>
      <c r="F21" s="605"/>
      <c r="G21" s="441">
        <v>18000</v>
      </c>
      <c r="H21" s="116"/>
      <c r="I21" s="305" t="s">
        <v>552</v>
      </c>
      <c r="J21" s="68" t="s">
        <v>553</v>
      </c>
      <c r="K21" s="68"/>
    </row>
    <row r="22" spans="1:11" ht="91.5" customHeight="1" thickBot="1" x14ac:dyDescent="0.35">
      <c r="A22" s="45"/>
      <c r="B22" s="68" t="s">
        <v>554</v>
      </c>
      <c r="C22" s="408">
        <v>2022</v>
      </c>
      <c r="D22" s="441">
        <v>12600</v>
      </c>
      <c r="E22" s="737">
        <v>23400</v>
      </c>
      <c r="F22" s="605"/>
      <c r="G22" s="441">
        <v>63000</v>
      </c>
      <c r="H22" s="68"/>
      <c r="I22" s="305" t="s">
        <v>431</v>
      </c>
      <c r="J22" s="68" t="s">
        <v>555</v>
      </c>
      <c r="K22" s="68"/>
    </row>
    <row r="23" spans="1:11" ht="79.5" customHeight="1" thickBot="1" x14ac:dyDescent="0.35">
      <c r="A23" s="45"/>
      <c r="B23" s="68" t="s">
        <v>556</v>
      </c>
      <c r="C23" s="408" t="s">
        <v>3</v>
      </c>
      <c r="D23" s="441">
        <v>48000</v>
      </c>
      <c r="E23" s="737">
        <v>45000</v>
      </c>
      <c r="F23" s="605"/>
      <c r="G23" s="441">
        <v>65000</v>
      </c>
      <c r="H23" s="68"/>
      <c r="I23" s="305" t="s">
        <v>539</v>
      </c>
      <c r="J23" s="68" t="s">
        <v>557</v>
      </c>
      <c r="K23" s="68"/>
    </row>
    <row r="24" spans="1:11" ht="114.5" customHeight="1" thickBot="1" x14ac:dyDescent="0.35">
      <c r="A24" s="45"/>
      <c r="B24" s="68" t="s">
        <v>1252</v>
      </c>
      <c r="C24" s="408" t="s">
        <v>3</v>
      </c>
      <c r="D24" s="441">
        <v>125400</v>
      </c>
      <c r="E24" s="737">
        <v>125400</v>
      </c>
      <c r="F24" s="605"/>
      <c r="G24" s="441">
        <v>125400</v>
      </c>
      <c r="H24" s="68"/>
      <c r="I24" s="305" t="s">
        <v>237</v>
      </c>
      <c r="J24" s="306" t="s">
        <v>1253</v>
      </c>
      <c r="K24" s="68"/>
    </row>
    <row r="25" spans="1:11" ht="65.5" thickBot="1" x14ac:dyDescent="0.35">
      <c r="A25" s="45"/>
      <c r="B25" s="68" t="s">
        <v>558</v>
      </c>
      <c r="C25" s="408">
        <v>2022</v>
      </c>
      <c r="D25" s="441">
        <v>25000</v>
      </c>
      <c r="E25" s="737">
        <v>0</v>
      </c>
      <c r="F25" s="605"/>
      <c r="G25" s="441">
        <v>0</v>
      </c>
      <c r="H25" s="68"/>
      <c r="I25" s="305" t="s">
        <v>892</v>
      </c>
      <c r="J25" s="68" t="s">
        <v>559</v>
      </c>
      <c r="K25" s="68"/>
    </row>
    <row r="26" spans="1:11" ht="52.5" thickBot="1" x14ac:dyDescent="0.35">
      <c r="A26" s="45"/>
      <c r="B26" s="117" t="s">
        <v>560</v>
      </c>
      <c r="C26" s="408">
        <v>2022</v>
      </c>
      <c r="D26" s="441">
        <v>0</v>
      </c>
      <c r="E26" s="737">
        <v>0</v>
      </c>
      <c r="F26" s="605"/>
      <c r="G26" s="441">
        <v>0</v>
      </c>
      <c r="H26" s="68"/>
      <c r="I26" s="305" t="s">
        <v>561</v>
      </c>
      <c r="J26" s="68" t="s">
        <v>562</v>
      </c>
      <c r="K26" s="68"/>
    </row>
    <row r="27" spans="1:11" ht="66" customHeight="1" thickBot="1" x14ac:dyDescent="0.35">
      <c r="A27" s="45"/>
      <c r="B27" s="68" t="s">
        <v>563</v>
      </c>
      <c r="C27" s="408">
        <v>2022</v>
      </c>
      <c r="D27" s="441">
        <v>1173.0600000000002</v>
      </c>
      <c r="E27" s="737">
        <v>0</v>
      </c>
      <c r="F27" s="605"/>
      <c r="G27" s="441">
        <v>0</v>
      </c>
      <c r="H27" s="68"/>
      <c r="I27" s="305" t="s">
        <v>564</v>
      </c>
      <c r="J27" s="68" t="s">
        <v>565</v>
      </c>
      <c r="K27" s="68"/>
    </row>
    <row r="28" spans="1:11" ht="14.5" thickBot="1" x14ac:dyDescent="0.35">
      <c r="A28" s="45"/>
      <c r="B28" s="533" t="s">
        <v>566</v>
      </c>
      <c r="C28" s="534"/>
      <c r="D28" s="535">
        <f>SUM(D10:D27)</f>
        <v>259115.08</v>
      </c>
      <c r="E28" s="780">
        <f>SUM(E10:E27)</f>
        <v>231030.6</v>
      </c>
      <c r="F28" s="781"/>
      <c r="G28" s="535">
        <f>SUM(G10:G27)</f>
        <v>283592.24</v>
      </c>
      <c r="H28" s="534"/>
      <c r="I28" s="534"/>
      <c r="J28" s="534"/>
      <c r="K28" s="534"/>
    </row>
    <row r="29" spans="1:11" ht="14.5" thickBot="1" x14ac:dyDescent="0.35">
      <c r="A29" s="45"/>
      <c r="B29" s="536" t="s">
        <v>117</v>
      </c>
      <c r="C29" s="534"/>
      <c r="D29" s="535">
        <v>0</v>
      </c>
      <c r="E29" s="780">
        <v>0</v>
      </c>
      <c r="F29" s="781"/>
      <c r="G29" s="535">
        <v>0</v>
      </c>
      <c r="H29" s="534"/>
      <c r="I29" s="534"/>
      <c r="J29" s="534"/>
      <c r="K29" s="534"/>
    </row>
    <row r="30" spans="1:11" ht="14.5" thickBot="1" x14ac:dyDescent="0.35">
      <c r="A30" s="45"/>
      <c r="B30" s="536" t="s">
        <v>118</v>
      </c>
      <c r="C30" s="534"/>
      <c r="D30" s="535">
        <v>259115.08</v>
      </c>
      <c r="E30" s="780">
        <v>231030.6</v>
      </c>
      <c r="F30" s="781"/>
      <c r="G30" s="535">
        <v>283592.24</v>
      </c>
      <c r="H30" s="534"/>
      <c r="I30" s="534"/>
      <c r="J30" s="534"/>
      <c r="K30" s="534"/>
    </row>
  </sheetData>
  <mergeCells count="44">
    <mergeCell ref="E24:F24"/>
    <mergeCell ref="E25:F25"/>
    <mergeCell ref="E26:F26"/>
    <mergeCell ref="E19:F19"/>
    <mergeCell ref="E20:F20"/>
    <mergeCell ref="E21:F21"/>
    <mergeCell ref="E22:F22"/>
    <mergeCell ref="E23:F23"/>
    <mergeCell ref="E14:F14"/>
    <mergeCell ref="C6:E6"/>
    <mergeCell ref="F6:G6"/>
    <mergeCell ref="C3:E3"/>
    <mergeCell ref="F3:G3"/>
    <mergeCell ref="C4:E4"/>
    <mergeCell ref="F4:G4"/>
    <mergeCell ref="C5:E5"/>
    <mergeCell ref="F5:G5"/>
    <mergeCell ref="E30:F30"/>
    <mergeCell ref="E29:F29"/>
    <mergeCell ref="J7:J8"/>
    <mergeCell ref="K7:K8"/>
    <mergeCell ref="E8:F8"/>
    <mergeCell ref="E10:F10"/>
    <mergeCell ref="E11:F11"/>
    <mergeCell ref="I7:I8"/>
    <mergeCell ref="E12:F12"/>
    <mergeCell ref="E13:F13"/>
    <mergeCell ref="E16:F16"/>
    <mergeCell ref="E27:F27"/>
    <mergeCell ref="E28:F28"/>
    <mergeCell ref="E15:F15"/>
    <mergeCell ref="E17:F17"/>
    <mergeCell ref="E18:F18"/>
    <mergeCell ref="A7:A8"/>
    <mergeCell ref="B7:B8"/>
    <mergeCell ref="C7:C8"/>
    <mergeCell ref="D7:G7"/>
    <mergeCell ref="H7:H8"/>
    <mergeCell ref="C1:E1"/>
    <mergeCell ref="F1:G1"/>
    <mergeCell ref="I1:K1"/>
    <mergeCell ref="C2:E2"/>
    <mergeCell ref="F2:G2"/>
    <mergeCell ref="I2:K2"/>
  </mergeCells>
  <pageMargins left="0.7" right="0.7" top="0.75" bottom="0.75" header="0.3" footer="0.3"/>
  <pageSetup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4"/>
  <sheetViews>
    <sheetView zoomScale="60" zoomScaleNormal="60" workbookViewId="0">
      <pane ySplit="1" topLeftCell="A2" activePane="bottomLeft" state="frozen"/>
      <selection pane="bottomLeft" activeCell="P80" sqref="P80"/>
    </sheetView>
  </sheetViews>
  <sheetFormatPr defaultColWidth="9.1796875" defaultRowHeight="14" x14ac:dyDescent="0.3"/>
  <cols>
    <col min="1" max="1" width="9.1796875" style="32"/>
    <col min="2" max="2" width="37.36328125" style="32" customWidth="1"/>
    <col min="3" max="3" width="8.453125" style="13" customWidth="1"/>
    <col min="4" max="4" width="8.6328125" style="32" customWidth="1"/>
    <col min="5" max="6" width="4.6328125" style="32" customWidth="1"/>
    <col min="7" max="7" width="8.6328125" style="32" customWidth="1"/>
    <col min="8" max="8" width="9.6328125" style="32" customWidth="1"/>
    <col min="9" max="9" width="21.36328125" style="13" customWidth="1"/>
    <col min="10" max="10" width="29.453125" style="32" customWidth="1"/>
    <col min="11" max="11" width="10.6328125" style="32" customWidth="1"/>
    <col min="12" max="16384" width="9.1796875" style="32"/>
  </cols>
  <sheetData>
    <row r="1" spans="1:11" ht="23.75" customHeight="1" thickBot="1" x14ac:dyDescent="0.35">
      <c r="A1" s="132" t="s">
        <v>955</v>
      </c>
      <c r="B1" s="134" t="s">
        <v>198</v>
      </c>
      <c r="C1" s="570" t="s">
        <v>1013</v>
      </c>
      <c r="D1" s="571"/>
      <c r="E1" s="572"/>
      <c r="F1" s="570" t="s">
        <v>1068</v>
      </c>
      <c r="G1" s="572"/>
      <c r="H1" s="134" t="s">
        <v>1069</v>
      </c>
      <c r="I1" s="570" t="s">
        <v>32</v>
      </c>
      <c r="J1" s="571"/>
      <c r="K1" s="572"/>
    </row>
    <row r="2" spans="1:11" ht="38.25" customHeight="1" thickBot="1" x14ac:dyDescent="0.35">
      <c r="A2" s="144"/>
      <c r="B2" s="176" t="s">
        <v>657</v>
      </c>
      <c r="C2" s="645"/>
      <c r="D2" s="645"/>
      <c r="E2" s="645"/>
      <c r="F2" s="646"/>
      <c r="G2" s="646"/>
      <c r="H2" s="177"/>
      <c r="I2" s="645"/>
      <c r="J2" s="645"/>
      <c r="K2" s="647"/>
    </row>
    <row r="3" spans="1:11" s="30" customFormat="1" ht="15.75" customHeight="1" thickBot="1" x14ac:dyDescent="0.4">
      <c r="A3" s="147"/>
      <c r="B3" s="308" t="s">
        <v>419</v>
      </c>
      <c r="C3" s="675" t="s">
        <v>43</v>
      </c>
      <c r="D3" s="676"/>
      <c r="E3" s="677"/>
      <c r="F3" s="675"/>
      <c r="G3" s="677"/>
      <c r="H3" s="229"/>
      <c r="I3" s="675"/>
      <c r="J3" s="676"/>
      <c r="K3" s="677"/>
    </row>
    <row r="4" spans="1:11" ht="49.5" customHeight="1" thickBot="1" x14ac:dyDescent="0.35">
      <c r="A4" s="147"/>
      <c r="B4" s="228" t="s">
        <v>931</v>
      </c>
      <c r="C4" s="579">
        <v>0.62</v>
      </c>
      <c r="D4" s="786"/>
      <c r="E4" s="787"/>
      <c r="F4" s="788">
        <v>0.71</v>
      </c>
      <c r="G4" s="787"/>
      <c r="H4" s="149">
        <v>0.74</v>
      </c>
      <c r="I4" s="789"/>
      <c r="J4" s="790"/>
      <c r="K4" s="791"/>
    </row>
    <row r="5" spans="1:11" ht="32.25" customHeight="1" thickBot="1" x14ac:dyDescent="0.35">
      <c r="A5" s="596"/>
      <c r="B5" s="596" t="s">
        <v>119</v>
      </c>
      <c r="C5" s="596" t="s">
        <v>422</v>
      </c>
      <c r="D5" s="598" t="s">
        <v>567</v>
      </c>
      <c r="E5" s="599"/>
      <c r="F5" s="599"/>
      <c r="G5" s="600"/>
      <c r="H5" s="596" t="s">
        <v>50</v>
      </c>
      <c r="I5" s="596" t="s">
        <v>207</v>
      </c>
      <c r="J5" s="596" t="s">
        <v>52</v>
      </c>
      <c r="K5" s="596" t="s">
        <v>658</v>
      </c>
    </row>
    <row r="6" spans="1:11" ht="14.75" customHeight="1" thickBot="1" x14ac:dyDescent="0.35">
      <c r="A6" s="597"/>
      <c r="B6" s="597"/>
      <c r="C6" s="597"/>
      <c r="D6" s="158">
        <v>2021</v>
      </c>
      <c r="E6" s="598">
        <v>2022</v>
      </c>
      <c r="F6" s="600"/>
      <c r="G6" s="158">
        <v>2023</v>
      </c>
      <c r="H6" s="597"/>
      <c r="I6" s="597"/>
      <c r="J6" s="597"/>
      <c r="K6" s="597"/>
    </row>
    <row r="7" spans="1:11" ht="42.75" customHeight="1" thickBot="1" x14ac:dyDescent="0.35">
      <c r="A7" s="159"/>
      <c r="B7" s="195" t="s">
        <v>1005</v>
      </c>
      <c r="C7" s="161"/>
      <c r="D7" s="162"/>
      <c r="E7" s="162"/>
      <c r="F7" s="162"/>
      <c r="G7" s="162"/>
      <c r="H7" s="162"/>
      <c r="I7" s="162"/>
      <c r="J7" s="162"/>
      <c r="K7" s="163"/>
    </row>
    <row r="8" spans="1:11" ht="36" customHeight="1" thickBot="1" x14ac:dyDescent="0.35">
      <c r="A8" s="88"/>
      <c r="B8" s="65" t="s">
        <v>659</v>
      </c>
      <c r="C8" s="408">
        <v>2021</v>
      </c>
      <c r="D8" s="441">
        <v>7038.3600000000006</v>
      </c>
      <c r="E8" s="737">
        <v>0</v>
      </c>
      <c r="F8" s="738"/>
      <c r="G8" s="441">
        <v>0</v>
      </c>
      <c r="H8" s="65"/>
      <c r="I8" s="229" t="s">
        <v>138</v>
      </c>
      <c r="J8" s="65" t="s">
        <v>660</v>
      </c>
      <c r="K8" s="65"/>
    </row>
    <row r="9" spans="1:11" ht="39" customHeight="1" thickBot="1" x14ac:dyDescent="0.35">
      <c r="A9" s="88"/>
      <c r="B9" s="65" t="s">
        <v>661</v>
      </c>
      <c r="C9" s="408">
        <v>2021</v>
      </c>
      <c r="D9" s="441">
        <v>7038.3600000000006</v>
      </c>
      <c r="E9" s="737">
        <v>0</v>
      </c>
      <c r="F9" s="738"/>
      <c r="G9" s="441">
        <v>0</v>
      </c>
      <c r="H9" s="65"/>
      <c r="I9" s="229" t="s">
        <v>138</v>
      </c>
      <c r="J9" s="65" t="s">
        <v>662</v>
      </c>
      <c r="K9" s="65"/>
    </row>
    <row r="10" spans="1:11" ht="42.75" customHeight="1" thickBot="1" x14ac:dyDescent="0.35">
      <c r="A10" s="88"/>
      <c r="B10" s="65" t="s">
        <v>663</v>
      </c>
      <c r="C10" s="408">
        <v>2022</v>
      </c>
      <c r="D10" s="441">
        <v>52733</v>
      </c>
      <c r="E10" s="737">
        <v>49433</v>
      </c>
      <c r="F10" s="738"/>
      <c r="G10" s="441">
        <v>49433</v>
      </c>
      <c r="H10" s="65"/>
      <c r="I10" s="229" t="s">
        <v>138</v>
      </c>
      <c r="J10" s="65" t="s">
        <v>664</v>
      </c>
      <c r="K10" s="65"/>
    </row>
    <row r="11" spans="1:11" ht="68.25" customHeight="1" thickBot="1" x14ac:dyDescent="0.35">
      <c r="A11" s="88"/>
      <c r="B11" s="65" t="s">
        <v>665</v>
      </c>
      <c r="C11" s="408">
        <v>2022</v>
      </c>
      <c r="D11" s="441">
        <v>126337</v>
      </c>
      <c r="E11" s="737">
        <v>110937</v>
      </c>
      <c r="F11" s="738"/>
      <c r="G11" s="441">
        <v>110937</v>
      </c>
      <c r="H11" s="65"/>
      <c r="I11" s="229" t="s">
        <v>666</v>
      </c>
      <c r="J11" s="65" t="s">
        <v>1255</v>
      </c>
      <c r="K11" s="65"/>
    </row>
    <row r="12" spans="1:11" ht="72.75" customHeight="1" thickBot="1" x14ac:dyDescent="0.35">
      <c r="A12" s="88"/>
      <c r="B12" s="65" t="s">
        <v>667</v>
      </c>
      <c r="C12" s="408" t="s">
        <v>3</v>
      </c>
      <c r="D12" s="441">
        <v>134200</v>
      </c>
      <c r="E12" s="737">
        <v>92800</v>
      </c>
      <c r="F12" s="738"/>
      <c r="G12" s="441">
        <v>69600</v>
      </c>
      <c r="H12" s="65"/>
      <c r="I12" s="229" t="s">
        <v>666</v>
      </c>
      <c r="J12" s="65" t="s">
        <v>668</v>
      </c>
      <c r="K12" s="65"/>
    </row>
    <row r="13" spans="1:11" ht="38" customHeight="1" thickBot="1" x14ac:dyDescent="0.35">
      <c r="A13" s="88"/>
      <c r="B13" s="65" t="s">
        <v>669</v>
      </c>
      <c r="C13" s="408">
        <v>2021</v>
      </c>
      <c r="D13" s="441">
        <v>5865.3000000000011</v>
      </c>
      <c r="E13" s="737">
        <v>0</v>
      </c>
      <c r="F13" s="738"/>
      <c r="G13" s="441">
        <v>0</v>
      </c>
      <c r="H13" s="65"/>
      <c r="I13" s="229" t="s">
        <v>670</v>
      </c>
      <c r="J13" s="65" t="s">
        <v>671</v>
      </c>
      <c r="K13" s="65"/>
    </row>
    <row r="14" spans="1:11" ht="57" customHeight="1" thickBot="1" x14ac:dyDescent="0.35">
      <c r="A14" s="88"/>
      <c r="B14" s="65" t="s">
        <v>1256</v>
      </c>
      <c r="C14" s="408">
        <v>2022</v>
      </c>
      <c r="D14" s="441">
        <v>0</v>
      </c>
      <c r="E14" s="737">
        <v>0</v>
      </c>
      <c r="F14" s="738"/>
      <c r="G14" s="441">
        <v>0</v>
      </c>
      <c r="H14" s="65"/>
      <c r="I14" s="229" t="s">
        <v>670</v>
      </c>
      <c r="J14" s="65" t="s">
        <v>672</v>
      </c>
      <c r="K14" s="65"/>
    </row>
    <row r="15" spans="1:11" ht="43.5" customHeight="1" thickBot="1" x14ac:dyDescent="0.35">
      <c r="A15" s="88"/>
      <c r="B15" s="65" t="s">
        <v>673</v>
      </c>
      <c r="C15" s="408">
        <v>2022</v>
      </c>
      <c r="D15" s="441">
        <v>0</v>
      </c>
      <c r="E15" s="737">
        <v>0</v>
      </c>
      <c r="F15" s="738"/>
      <c r="G15" s="441">
        <v>0</v>
      </c>
      <c r="H15" s="65"/>
      <c r="I15" s="229" t="s">
        <v>674</v>
      </c>
      <c r="J15" s="65" t="s">
        <v>675</v>
      </c>
      <c r="K15" s="65"/>
    </row>
    <row r="16" spans="1:11" ht="49.25" customHeight="1" thickBot="1" x14ac:dyDescent="0.35">
      <c r="A16" s="88"/>
      <c r="B16" s="65" t="s">
        <v>676</v>
      </c>
      <c r="C16" s="408">
        <v>2022</v>
      </c>
      <c r="D16" s="441">
        <v>52733</v>
      </c>
      <c r="E16" s="737">
        <v>49433</v>
      </c>
      <c r="F16" s="738"/>
      <c r="G16" s="441">
        <v>49433</v>
      </c>
      <c r="H16" s="65"/>
      <c r="I16" s="229" t="s">
        <v>138</v>
      </c>
      <c r="J16" s="65" t="s">
        <v>677</v>
      </c>
      <c r="K16" s="65"/>
    </row>
    <row r="17" spans="1:21" ht="60.5" customHeight="1" thickBot="1" x14ac:dyDescent="0.35">
      <c r="A17" s="88"/>
      <c r="B17" s="65" t="s">
        <v>678</v>
      </c>
      <c r="C17" s="408" t="s">
        <v>6</v>
      </c>
      <c r="D17" s="441">
        <v>134200</v>
      </c>
      <c r="E17" s="737">
        <v>92800</v>
      </c>
      <c r="F17" s="738"/>
      <c r="G17" s="441">
        <v>69600</v>
      </c>
      <c r="H17" s="65"/>
      <c r="I17" s="229" t="s">
        <v>679</v>
      </c>
      <c r="J17" s="65" t="s">
        <v>680</v>
      </c>
      <c r="K17" s="65"/>
    </row>
    <row r="18" spans="1:21" ht="87" customHeight="1" thickBot="1" x14ac:dyDescent="0.35">
      <c r="A18" s="88"/>
      <c r="B18" s="65" t="s">
        <v>681</v>
      </c>
      <c r="C18" s="482">
        <v>2021</v>
      </c>
      <c r="D18" s="434">
        <v>7500</v>
      </c>
      <c r="E18" s="732">
        <v>0</v>
      </c>
      <c r="F18" s="726"/>
      <c r="G18" s="434">
        <v>0</v>
      </c>
      <c r="H18" s="65"/>
      <c r="I18" s="229" t="s">
        <v>682</v>
      </c>
      <c r="J18" s="65" t="s">
        <v>683</v>
      </c>
      <c r="K18" s="65"/>
    </row>
    <row r="19" spans="1:21" ht="48.75" customHeight="1" thickBot="1" x14ac:dyDescent="0.35">
      <c r="A19" s="88"/>
      <c r="B19" s="65" t="s">
        <v>684</v>
      </c>
      <c r="C19" s="408">
        <v>2022</v>
      </c>
      <c r="D19" s="441">
        <v>0</v>
      </c>
      <c r="E19" s="737">
        <v>0</v>
      </c>
      <c r="F19" s="738"/>
      <c r="G19" s="434">
        <v>0</v>
      </c>
      <c r="H19" s="65"/>
      <c r="I19" s="229" t="s">
        <v>138</v>
      </c>
      <c r="J19" s="65" t="s">
        <v>685</v>
      </c>
      <c r="K19" s="65"/>
    </row>
    <row r="20" spans="1:21" ht="51.5" customHeight="1" thickBot="1" x14ac:dyDescent="0.35">
      <c r="A20" s="88"/>
      <c r="B20" s="65" t="s">
        <v>686</v>
      </c>
      <c r="C20" s="408">
        <v>2023</v>
      </c>
      <c r="D20" s="441">
        <v>0</v>
      </c>
      <c r="E20" s="737">
        <v>0</v>
      </c>
      <c r="F20" s="738"/>
      <c r="G20" s="434">
        <v>0</v>
      </c>
      <c r="H20" s="65"/>
      <c r="I20" s="229" t="s">
        <v>138</v>
      </c>
      <c r="J20" s="65" t="s">
        <v>687</v>
      </c>
      <c r="K20" s="65"/>
    </row>
    <row r="21" spans="1:21" ht="45.75" customHeight="1" thickBot="1" x14ac:dyDescent="0.35">
      <c r="A21" s="309"/>
      <c r="B21" s="310" t="s">
        <v>688</v>
      </c>
      <c r="C21" s="425"/>
      <c r="D21" s="440"/>
      <c r="E21" s="440"/>
      <c r="F21" s="440"/>
      <c r="G21" s="440"/>
      <c r="H21" s="311"/>
      <c r="I21" s="311"/>
      <c r="J21" s="311"/>
      <c r="K21" s="192"/>
    </row>
    <row r="22" spans="1:21" s="66" customFormat="1" ht="45.75" customHeight="1" thickBot="1" x14ac:dyDescent="0.35">
      <c r="A22" s="170"/>
      <c r="B22" s="261" t="s">
        <v>1004</v>
      </c>
      <c r="C22" s="483">
        <v>2022</v>
      </c>
      <c r="D22" s="431">
        <v>0</v>
      </c>
      <c r="E22" s="737">
        <v>0</v>
      </c>
      <c r="F22" s="738"/>
      <c r="G22" s="441">
        <v>0</v>
      </c>
      <c r="H22" s="65"/>
      <c r="I22" s="519" t="s">
        <v>138</v>
      </c>
      <c r="J22" s="312" t="s">
        <v>893</v>
      </c>
      <c r="K22" s="313"/>
    </row>
    <row r="23" spans="1:21" ht="61.25" customHeight="1" thickBot="1" x14ac:dyDescent="0.35">
      <c r="A23" s="88"/>
      <c r="B23" s="65" t="s">
        <v>689</v>
      </c>
      <c r="C23" s="408">
        <v>2021</v>
      </c>
      <c r="D23" s="441">
        <v>45000</v>
      </c>
      <c r="E23" s="737">
        <v>0</v>
      </c>
      <c r="F23" s="738"/>
      <c r="G23" s="441">
        <v>0</v>
      </c>
      <c r="H23" s="65"/>
      <c r="I23" s="229" t="s">
        <v>690</v>
      </c>
      <c r="J23" s="65" t="s">
        <v>691</v>
      </c>
      <c r="K23" s="65"/>
    </row>
    <row r="24" spans="1:21" ht="65" customHeight="1" thickBot="1" x14ac:dyDescent="0.35">
      <c r="A24" s="88"/>
      <c r="B24" s="65" t="s">
        <v>692</v>
      </c>
      <c r="C24" s="408">
        <v>2021</v>
      </c>
      <c r="D24" s="441">
        <v>24000</v>
      </c>
      <c r="E24" s="737">
        <v>0</v>
      </c>
      <c r="F24" s="738"/>
      <c r="G24" s="441">
        <v>0</v>
      </c>
      <c r="H24" s="65"/>
      <c r="I24" s="229" t="s">
        <v>693</v>
      </c>
      <c r="J24" s="65" t="s">
        <v>694</v>
      </c>
      <c r="K24" s="65"/>
    </row>
    <row r="25" spans="1:21" ht="52.5" customHeight="1" thickBot="1" x14ac:dyDescent="0.35">
      <c r="A25" s="88"/>
      <c r="B25" s="65" t="s">
        <v>695</v>
      </c>
      <c r="C25" s="408" t="s">
        <v>5</v>
      </c>
      <c r="D25" s="441">
        <v>0</v>
      </c>
      <c r="E25" s="737">
        <f>24000+52000</f>
        <v>76000</v>
      </c>
      <c r="F25" s="738"/>
      <c r="G25" s="441">
        <f>2160+7650</f>
        <v>9810</v>
      </c>
      <c r="H25" s="65"/>
      <c r="I25" s="229" t="s">
        <v>693</v>
      </c>
      <c r="J25" s="65" t="s">
        <v>1257</v>
      </c>
      <c r="K25" s="65"/>
    </row>
    <row r="26" spans="1:21" ht="65.25" customHeight="1" thickBot="1" x14ac:dyDescent="0.35">
      <c r="A26" s="88"/>
      <c r="B26" s="65" t="s">
        <v>696</v>
      </c>
      <c r="C26" s="408">
        <v>2021</v>
      </c>
      <c r="D26" s="441">
        <v>3600</v>
      </c>
      <c r="E26" s="737">
        <v>0</v>
      </c>
      <c r="F26" s="738"/>
      <c r="G26" s="441">
        <v>0</v>
      </c>
      <c r="H26" s="65"/>
      <c r="I26" s="229" t="s">
        <v>697</v>
      </c>
      <c r="J26" s="65" t="s">
        <v>694</v>
      </c>
      <c r="K26" s="65"/>
    </row>
    <row r="27" spans="1:21" ht="45" customHeight="1" thickBot="1" x14ac:dyDescent="0.35">
      <c r="A27" s="88"/>
      <c r="B27" s="117" t="s">
        <v>698</v>
      </c>
      <c r="C27" s="408" t="s">
        <v>5</v>
      </c>
      <c r="D27" s="441"/>
      <c r="E27" s="737">
        <f>3600+8250</f>
        <v>11850</v>
      </c>
      <c r="F27" s="738"/>
      <c r="G27" s="441">
        <v>0</v>
      </c>
      <c r="H27" s="117"/>
      <c r="I27" s="174" t="s">
        <v>697</v>
      </c>
      <c r="J27" s="117" t="s">
        <v>1257</v>
      </c>
      <c r="K27" s="117"/>
    </row>
    <row r="28" spans="1:21" ht="66" customHeight="1" thickBot="1" x14ac:dyDescent="0.35">
      <c r="A28" s="88"/>
      <c r="B28" s="117" t="s">
        <v>699</v>
      </c>
      <c r="C28" s="408">
        <v>2021</v>
      </c>
      <c r="D28" s="441">
        <v>2400</v>
      </c>
      <c r="E28" s="737"/>
      <c r="F28" s="738"/>
      <c r="G28" s="441"/>
      <c r="H28" s="117"/>
      <c r="I28" s="174" t="s">
        <v>700</v>
      </c>
      <c r="J28" s="117" t="s">
        <v>701</v>
      </c>
      <c r="K28" s="117"/>
    </row>
    <row r="29" spans="1:21" ht="47" customHeight="1" thickBot="1" x14ac:dyDescent="0.35">
      <c r="A29" s="164"/>
      <c r="B29" s="117" t="s">
        <v>702</v>
      </c>
      <c r="C29" s="408" t="s">
        <v>5</v>
      </c>
      <c r="D29" s="441">
        <v>0</v>
      </c>
      <c r="E29" s="737">
        <f>4800+23000</f>
        <v>27800</v>
      </c>
      <c r="F29" s="738"/>
      <c r="G29" s="441">
        <v>0</v>
      </c>
      <c r="H29" s="117"/>
      <c r="I29" s="174" t="s">
        <v>700</v>
      </c>
      <c r="J29" s="117" t="s">
        <v>1258</v>
      </c>
      <c r="K29" s="117"/>
    </row>
    <row r="30" spans="1:21" ht="79.5" customHeight="1" thickBot="1" x14ac:dyDescent="0.35">
      <c r="A30" s="164"/>
      <c r="B30" s="117" t="s">
        <v>703</v>
      </c>
      <c r="C30" s="408">
        <v>2021</v>
      </c>
      <c r="D30" s="441">
        <v>3600</v>
      </c>
      <c r="E30" s="737">
        <v>0</v>
      </c>
      <c r="F30" s="738"/>
      <c r="G30" s="441">
        <v>0</v>
      </c>
      <c r="H30" s="117"/>
      <c r="I30" s="174" t="s">
        <v>704</v>
      </c>
      <c r="J30" s="117" t="s">
        <v>701</v>
      </c>
      <c r="K30" s="117"/>
      <c r="U30" s="32" t="s">
        <v>2</v>
      </c>
    </row>
    <row r="31" spans="1:21" ht="23.5" customHeight="1" thickBot="1" x14ac:dyDescent="0.35">
      <c r="A31" s="88"/>
      <c r="B31" s="117" t="s">
        <v>705</v>
      </c>
      <c r="C31" s="408" t="s">
        <v>5</v>
      </c>
      <c r="D31" s="441"/>
      <c r="E31" s="737">
        <f>3600+8250</f>
        <v>11850</v>
      </c>
      <c r="F31" s="738"/>
      <c r="G31" s="441">
        <v>0</v>
      </c>
      <c r="H31" s="117"/>
      <c r="I31" s="174" t="s">
        <v>700</v>
      </c>
      <c r="J31" s="117" t="s">
        <v>1258</v>
      </c>
      <c r="K31" s="117"/>
    </row>
    <row r="32" spans="1:21" ht="66" customHeight="1" thickBot="1" x14ac:dyDescent="0.35">
      <c r="A32" s="88"/>
      <c r="B32" s="117" t="s">
        <v>706</v>
      </c>
      <c r="C32" s="408">
        <v>2022</v>
      </c>
      <c r="D32" s="441">
        <v>0</v>
      </c>
      <c r="E32" s="737">
        <v>15450</v>
      </c>
      <c r="F32" s="738"/>
      <c r="G32" s="441">
        <v>0</v>
      </c>
      <c r="H32" s="117"/>
      <c r="I32" s="174" t="s">
        <v>707</v>
      </c>
      <c r="J32" s="117" t="s">
        <v>708</v>
      </c>
      <c r="K32" s="117"/>
    </row>
    <row r="33" spans="1:12" ht="87" customHeight="1" thickBot="1" x14ac:dyDescent="0.35">
      <c r="A33" s="88"/>
      <c r="B33" s="117" t="s">
        <v>709</v>
      </c>
      <c r="C33" s="408">
        <v>2022</v>
      </c>
      <c r="D33" s="441">
        <v>0</v>
      </c>
      <c r="E33" s="737">
        <v>650</v>
      </c>
      <c r="F33" s="738"/>
      <c r="G33" s="441">
        <v>0</v>
      </c>
      <c r="H33" s="117"/>
      <c r="I33" s="174" t="s">
        <v>710</v>
      </c>
      <c r="J33" s="117" t="s">
        <v>711</v>
      </c>
      <c r="K33" s="117"/>
    </row>
    <row r="34" spans="1:12" ht="33.5" customHeight="1" thickBot="1" x14ac:dyDescent="0.35">
      <c r="A34" s="88"/>
      <c r="B34" s="65" t="s">
        <v>712</v>
      </c>
      <c r="C34" s="408">
        <v>2022</v>
      </c>
      <c r="D34" s="441">
        <v>0</v>
      </c>
      <c r="E34" s="737">
        <v>650</v>
      </c>
      <c r="F34" s="738"/>
      <c r="G34" s="441">
        <v>0</v>
      </c>
      <c r="H34" s="65"/>
      <c r="I34" s="229" t="s">
        <v>713</v>
      </c>
      <c r="J34" s="65" t="s">
        <v>714</v>
      </c>
      <c r="K34" s="65"/>
    </row>
    <row r="35" spans="1:12" ht="45.5" customHeight="1" thickBot="1" x14ac:dyDescent="0.35">
      <c r="A35" s="88"/>
      <c r="B35" s="65" t="s">
        <v>715</v>
      </c>
      <c r="C35" s="408">
        <v>2021</v>
      </c>
      <c r="D35" s="441">
        <v>2400</v>
      </c>
      <c r="E35" s="737">
        <v>0</v>
      </c>
      <c r="F35" s="738"/>
      <c r="G35" s="441">
        <v>0</v>
      </c>
      <c r="H35" s="65"/>
      <c r="I35" s="229" t="s">
        <v>700</v>
      </c>
      <c r="J35" s="65" t="s">
        <v>716</v>
      </c>
      <c r="K35" s="65"/>
    </row>
    <row r="36" spans="1:12" ht="37.5" customHeight="1" thickBot="1" x14ac:dyDescent="0.35">
      <c r="A36" s="88"/>
      <c r="B36" s="65" t="s">
        <v>717</v>
      </c>
      <c r="C36" s="408" t="s">
        <v>5</v>
      </c>
      <c r="D36" s="441">
        <v>0</v>
      </c>
      <c r="E36" s="737">
        <v>27800</v>
      </c>
      <c r="F36" s="738"/>
      <c r="G36" s="441">
        <v>0</v>
      </c>
      <c r="H36" s="65"/>
      <c r="I36" s="229" t="s">
        <v>700</v>
      </c>
      <c r="J36" s="65" t="s">
        <v>1259</v>
      </c>
      <c r="K36" s="65"/>
    </row>
    <row r="37" spans="1:12" ht="57" customHeight="1" thickBot="1" x14ac:dyDescent="0.35">
      <c r="A37" s="164"/>
      <c r="B37" s="117" t="s">
        <v>718</v>
      </c>
      <c r="C37" s="408">
        <v>2021</v>
      </c>
      <c r="D37" s="441">
        <v>2400</v>
      </c>
      <c r="E37" s="737">
        <v>0</v>
      </c>
      <c r="F37" s="738"/>
      <c r="G37" s="441">
        <v>0</v>
      </c>
      <c r="H37" s="117"/>
      <c r="I37" s="174" t="s">
        <v>719</v>
      </c>
      <c r="J37" s="117" t="s">
        <v>720</v>
      </c>
      <c r="K37" s="65"/>
    </row>
    <row r="38" spans="1:12" ht="36.5" customHeight="1" thickBot="1" x14ac:dyDescent="0.35">
      <c r="A38" s="164"/>
      <c r="B38" s="117" t="s">
        <v>721</v>
      </c>
      <c r="C38" s="408" t="s">
        <v>5</v>
      </c>
      <c r="D38" s="441">
        <v>0</v>
      </c>
      <c r="E38" s="737">
        <v>27800</v>
      </c>
      <c r="F38" s="738"/>
      <c r="G38" s="441">
        <v>0</v>
      </c>
      <c r="H38" s="117"/>
      <c r="I38" s="174" t="s">
        <v>700</v>
      </c>
      <c r="J38" s="117" t="s">
        <v>1260</v>
      </c>
      <c r="K38" s="117"/>
      <c r="L38" s="66"/>
    </row>
    <row r="39" spans="1:12" ht="91.5" thickBot="1" x14ac:dyDescent="0.35">
      <c r="A39" s="164"/>
      <c r="B39" s="117" t="s">
        <v>722</v>
      </c>
      <c r="C39" s="408">
        <v>2021</v>
      </c>
      <c r="D39" s="441">
        <v>0</v>
      </c>
      <c r="E39" s="737">
        <v>0</v>
      </c>
      <c r="F39" s="738"/>
      <c r="G39" s="441">
        <v>0</v>
      </c>
      <c r="H39" s="117"/>
      <c r="I39" s="174" t="s">
        <v>723</v>
      </c>
      <c r="J39" s="117" t="s">
        <v>724</v>
      </c>
      <c r="K39" s="117"/>
      <c r="L39" s="66"/>
    </row>
    <row r="40" spans="1:12" ht="55.5" customHeight="1" thickBot="1" x14ac:dyDescent="0.35">
      <c r="A40" s="164"/>
      <c r="B40" s="117" t="s">
        <v>725</v>
      </c>
      <c r="C40" s="408">
        <v>2021</v>
      </c>
      <c r="D40" s="441">
        <v>3600</v>
      </c>
      <c r="E40" s="737">
        <v>0</v>
      </c>
      <c r="F40" s="738"/>
      <c r="G40" s="441">
        <v>0</v>
      </c>
      <c r="H40" s="117"/>
      <c r="I40" s="174" t="s">
        <v>894</v>
      </c>
      <c r="J40" s="117" t="s">
        <v>726</v>
      </c>
      <c r="K40" s="117"/>
      <c r="L40" s="66"/>
    </row>
    <row r="41" spans="1:12" ht="74.25" customHeight="1" thickBot="1" x14ac:dyDescent="0.35">
      <c r="A41" s="164"/>
      <c r="B41" s="117" t="s">
        <v>895</v>
      </c>
      <c r="C41" s="408" t="s">
        <v>5</v>
      </c>
      <c r="D41" s="441">
        <v>0</v>
      </c>
      <c r="E41" s="737">
        <v>8340</v>
      </c>
      <c r="F41" s="738"/>
      <c r="G41" s="441">
        <v>0</v>
      </c>
      <c r="H41" s="117"/>
      <c r="I41" s="174" t="s">
        <v>896</v>
      </c>
      <c r="J41" s="117" t="s">
        <v>1006</v>
      </c>
      <c r="K41" s="117"/>
      <c r="L41" s="66"/>
    </row>
    <row r="42" spans="1:12" ht="39" customHeight="1" thickBot="1" x14ac:dyDescent="0.35">
      <c r="A42" s="164"/>
      <c r="B42" s="117" t="s">
        <v>727</v>
      </c>
      <c r="C42" s="408">
        <v>2022</v>
      </c>
      <c r="D42" s="441">
        <v>0</v>
      </c>
      <c r="E42" s="737">
        <f t="shared" ref="E42:E43" si="0">7038.36/2</f>
        <v>3519.18</v>
      </c>
      <c r="F42" s="738"/>
      <c r="G42" s="441">
        <v>0</v>
      </c>
      <c r="H42" s="117"/>
      <c r="I42" s="174" t="s">
        <v>700</v>
      </c>
      <c r="J42" s="117" t="s">
        <v>728</v>
      </c>
      <c r="K42" s="117"/>
      <c r="L42" s="66"/>
    </row>
    <row r="43" spans="1:12" ht="39.75" customHeight="1" thickBot="1" x14ac:dyDescent="0.35">
      <c r="A43" s="164"/>
      <c r="B43" s="117" t="s">
        <v>729</v>
      </c>
      <c r="C43" s="408">
        <v>2022</v>
      </c>
      <c r="D43" s="441">
        <v>0</v>
      </c>
      <c r="E43" s="737">
        <f t="shared" si="0"/>
        <v>3519.18</v>
      </c>
      <c r="F43" s="738"/>
      <c r="G43" s="441">
        <v>0</v>
      </c>
      <c r="H43" s="117"/>
      <c r="I43" s="174" t="s">
        <v>730</v>
      </c>
      <c r="J43" s="117" t="s">
        <v>731</v>
      </c>
      <c r="K43" s="117"/>
      <c r="L43" s="66"/>
    </row>
    <row r="44" spans="1:12" ht="54" customHeight="1" thickBot="1" x14ac:dyDescent="0.35">
      <c r="A44" s="164"/>
      <c r="B44" s="117" t="s">
        <v>732</v>
      </c>
      <c r="C44" s="408">
        <v>2021</v>
      </c>
      <c r="D44" s="441">
        <f t="shared" ref="D44:D45" si="1">7038.36/2</f>
        <v>3519.18</v>
      </c>
      <c r="E44" s="737">
        <v>0</v>
      </c>
      <c r="F44" s="738"/>
      <c r="G44" s="441">
        <v>0</v>
      </c>
      <c r="H44" s="117"/>
      <c r="I44" s="174" t="s">
        <v>704</v>
      </c>
      <c r="J44" s="117" t="s">
        <v>733</v>
      </c>
      <c r="K44" s="65"/>
    </row>
    <row r="45" spans="1:12" ht="67.5" customHeight="1" thickBot="1" x14ac:dyDescent="0.35">
      <c r="A45" s="164"/>
      <c r="B45" s="117" t="s">
        <v>734</v>
      </c>
      <c r="C45" s="408">
        <v>2021</v>
      </c>
      <c r="D45" s="441">
        <f t="shared" si="1"/>
        <v>3519.18</v>
      </c>
      <c r="E45" s="737">
        <v>0</v>
      </c>
      <c r="F45" s="738"/>
      <c r="G45" s="441">
        <v>0</v>
      </c>
      <c r="H45" s="117"/>
      <c r="I45" s="174" t="s">
        <v>704</v>
      </c>
      <c r="J45" s="117" t="s">
        <v>735</v>
      </c>
      <c r="K45" s="65"/>
    </row>
    <row r="46" spans="1:12" ht="66" customHeight="1" thickBot="1" x14ac:dyDescent="0.35">
      <c r="A46" s="88"/>
      <c r="B46" s="65" t="s">
        <v>736</v>
      </c>
      <c r="C46" s="408">
        <v>2021</v>
      </c>
      <c r="D46" s="441">
        <v>3600</v>
      </c>
      <c r="E46" s="737">
        <v>0</v>
      </c>
      <c r="F46" s="738"/>
      <c r="G46" s="441">
        <v>0</v>
      </c>
      <c r="H46" s="65"/>
      <c r="I46" s="229" t="s">
        <v>138</v>
      </c>
      <c r="J46" s="65" t="s">
        <v>737</v>
      </c>
      <c r="K46" s="65"/>
    </row>
    <row r="47" spans="1:12" ht="59.25" customHeight="1" thickBot="1" x14ac:dyDescent="0.35">
      <c r="A47" s="88"/>
      <c r="B47" s="65" t="s">
        <v>738</v>
      </c>
      <c r="C47" s="408">
        <v>2022</v>
      </c>
      <c r="D47" s="441">
        <v>0</v>
      </c>
      <c r="E47" s="737">
        <v>3600</v>
      </c>
      <c r="F47" s="738"/>
      <c r="G47" s="441">
        <v>0</v>
      </c>
      <c r="H47" s="65"/>
      <c r="I47" s="229" t="s">
        <v>739</v>
      </c>
      <c r="J47" s="65" t="s">
        <v>740</v>
      </c>
      <c r="K47" s="65"/>
    </row>
    <row r="48" spans="1:12" ht="75.75" customHeight="1" thickBot="1" x14ac:dyDescent="0.35">
      <c r="A48" s="164"/>
      <c r="B48" s="117" t="s">
        <v>741</v>
      </c>
      <c r="C48" s="352">
        <v>2021</v>
      </c>
      <c r="D48" s="431">
        <v>10800</v>
      </c>
      <c r="E48" s="737">
        <v>0</v>
      </c>
      <c r="F48" s="738"/>
      <c r="G48" s="431">
        <v>0</v>
      </c>
      <c r="H48" s="166"/>
      <c r="I48" s="519" t="s">
        <v>742</v>
      </c>
      <c r="J48" s="166" t="s">
        <v>743</v>
      </c>
      <c r="K48" s="65"/>
    </row>
    <row r="49" spans="1:11" ht="78" customHeight="1" thickBot="1" x14ac:dyDescent="0.35">
      <c r="A49" s="164"/>
      <c r="B49" s="117" t="s">
        <v>897</v>
      </c>
      <c r="C49" s="352">
        <v>2022</v>
      </c>
      <c r="D49" s="431">
        <v>0</v>
      </c>
      <c r="E49" s="737">
        <v>0</v>
      </c>
      <c r="F49" s="738"/>
      <c r="G49" s="431">
        <v>0</v>
      </c>
      <c r="H49" s="166"/>
      <c r="I49" s="519" t="s">
        <v>898</v>
      </c>
      <c r="J49" s="166" t="s">
        <v>899</v>
      </c>
      <c r="K49" s="166"/>
    </row>
    <row r="50" spans="1:11" ht="85.5" customHeight="1" thickBot="1" x14ac:dyDescent="0.35">
      <c r="A50" s="164"/>
      <c r="B50" s="117" t="s">
        <v>744</v>
      </c>
      <c r="C50" s="352">
        <v>2021</v>
      </c>
      <c r="D50" s="431">
        <v>0</v>
      </c>
      <c r="E50" s="737">
        <v>0</v>
      </c>
      <c r="F50" s="738"/>
      <c r="G50" s="431">
        <v>0</v>
      </c>
      <c r="H50" s="166"/>
      <c r="I50" s="519" t="s">
        <v>138</v>
      </c>
      <c r="J50" s="166" t="s">
        <v>745</v>
      </c>
      <c r="K50" s="65"/>
    </row>
    <row r="51" spans="1:11" ht="52.5" customHeight="1" thickBot="1" x14ac:dyDescent="0.35">
      <c r="A51" s="164"/>
      <c r="B51" s="117" t="s">
        <v>746</v>
      </c>
      <c r="C51" s="484">
        <v>2022</v>
      </c>
      <c r="D51" s="430">
        <v>0</v>
      </c>
      <c r="E51" s="732">
        <v>4320</v>
      </c>
      <c r="F51" s="726"/>
      <c r="G51" s="430">
        <v>0</v>
      </c>
      <c r="H51" s="166"/>
      <c r="I51" s="519" t="s">
        <v>747</v>
      </c>
      <c r="J51" s="166" t="s">
        <v>748</v>
      </c>
      <c r="K51" s="65"/>
    </row>
    <row r="52" spans="1:11" ht="57.75" customHeight="1" thickBot="1" x14ac:dyDescent="0.35">
      <c r="A52" s="164"/>
      <c r="B52" s="117" t="s">
        <v>749</v>
      </c>
      <c r="C52" s="484">
        <v>2023</v>
      </c>
      <c r="D52" s="430">
        <v>0</v>
      </c>
      <c r="E52" s="732">
        <v>0</v>
      </c>
      <c r="F52" s="726"/>
      <c r="G52" s="430">
        <v>1650</v>
      </c>
      <c r="H52" s="166"/>
      <c r="I52" s="519" t="s">
        <v>747</v>
      </c>
      <c r="J52" s="166" t="s">
        <v>1261</v>
      </c>
      <c r="K52" s="65"/>
    </row>
    <row r="53" spans="1:11" ht="39.5" thickBot="1" x14ac:dyDescent="0.35">
      <c r="A53" s="164"/>
      <c r="B53" s="117" t="s">
        <v>750</v>
      </c>
      <c r="C53" s="485">
        <v>2021</v>
      </c>
      <c r="D53" s="520">
        <v>0</v>
      </c>
      <c r="E53" s="732">
        <v>0</v>
      </c>
      <c r="F53" s="726"/>
      <c r="G53" s="520">
        <v>0</v>
      </c>
      <c r="H53" s="293"/>
      <c r="I53" s="512" t="s">
        <v>704</v>
      </c>
      <c r="J53" s="293" t="s">
        <v>751</v>
      </c>
      <c r="K53" s="168"/>
    </row>
    <row r="54" spans="1:11" ht="60.5" customHeight="1" thickBot="1" x14ac:dyDescent="0.35">
      <c r="A54" s="88"/>
      <c r="B54" s="65" t="s">
        <v>752</v>
      </c>
      <c r="C54" s="484">
        <v>2022</v>
      </c>
      <c r="D54" s="486">
        <v>0</v>
      </c>
      <c r="E54" s="732">
        <v>0</v>
      </c>
      <c r="F54" s="726"/>
      <c r="G54" s="520">
        <v>0</v>
      </c>
      <c r="H54" s="110"/>
      <c r="I54" s="514" t="s">
        <v>753</v>
      </c>
      <c r="J54" s="110" t="s">
        <v>754</v>
      </c>
      <c r="K54" s="168"/>
    </row>
    <row r="55" spans="1:11" ht="31.5" customHeight="1" thickBot="1" x14ac:dyDescent="0.35">
      <c r="A55" s="159"/>
      <c r="B55" s="191" t="s">
        <v>1007</v>
      </c>
      <c r="C55" s="425"/>
      <c r="D55" s="440"/>
      <c r="E55" s="440"/>
      <c r="F55" s="440"/>
      <c r="G55" s="440"/>
      <c r="H55" s="131"/>
      <c r="I55" s="131"/>
      <c r="J55" s="131"/>
      <c r="K55" s="192"/>
    </row>
    <row r="56" spans="1:11" ht="50.25" customHeight="1" thickBot="1" x14ac:dyDescent="0.35">
      <c r="A56" s="88"/>
      <c r="B56" s="117" t="s">
        <v>755</v>
      </c>
      <c r="C56" s="482">
        <v>2021</v>
      </c>
      <c r="D56" s="434">
        <v>2600</v>
      </c>
      <c r="E56" s="732">
        <v>2600</v>
      </c>
      <c r="F56" s="726"/>
      <c r="G56" s="434">
        <v>2600</v>
      </c>
      <c r="H56" s="68"/>
      <c r="I56" s="519" t="s">
        <v>747</v>
      </c>
      <c r="J56" s="117" t="s">
        <v>756</v>
      </c>
      <c r="K56" s="65"/>
    </row>
    <row r="57" spans="1:11" ht="90.75" customHeight="1" thickBot="1" x14ac:dyDescent="0.35">
      <c r="A57" s="88"/>
      <c r="B57" s="117" t="s">
        <v>757</v>
      </c>
      <c r="C57" s="482">
        <v>2021</v>
      </c>
      <c r="D57" s="434">
        <v>2600</v>
      </c>
      <c r="E57" s="732">
        <v>2600</v>
      </c>
      <c r="F57" s="726"/>
      <c r="G57" s="434">
        <v>2600</v>
      </c>
      <c r="H57" s="68"/>
      <c r="I57" s="174" t="s">
        <v>758</v>
      </c>
      <c r="J57" s="117" t="s">
        <v>759</v>
      </c>
      <c r="K57" s="65"/>
    </row>
    <row r="58" spans="1:11" ht="82.5" customHeight="1" thickBot="1" x14ac:dyDescent="0.35">
      <c r="A58" s="88"/>
      <c r="B58" s="117" t="s">
        <v>760</v>
      </c>
      <c r="C58" s="408">
        <v>2022</v>
      </c>
      <c r="D58" s="434">
        <v>3600</v>
      </c>
      <c r="E58" s="732">
        <v>0</v>
      </c>
      <c r="F58" s="726"/>
      <c r="G58" s="434">
        <v>0</v>
      </c>
      <c r="H58" s="68"/>
      <c r="I58" s="174" t="s">
        <v>900</v>
      </c>
      <c r="J58" s="117" t="s">
        <v>762</v>
      </c>
      <c r="K58" s="65"/>
    </row>
    <row r="59" spans="1:11" ht="69.75" customHeight="1" thickBot="1" x14ac:dyDescent="0.35">
      <c r="A59" s="88"/>
      <c r="B59" s="117" t="s">
        <v>763</v>
      </c>
      <c r="C59" s="408">
        <v>2023</v>
      </c>
      <c r="D59" s="434">
        <v>0</v>
      </c>
      <c r="E59" s="732">
        <f>1440+6900</f>
        <v>8340</v>
      </c>
      <c r="F59" s="726"/>
      <c r="G59" s="434">
        <v>0</v>
      </c>
      <c r="H59" s="68"/>
      <c r="I59" s="174" t="s">
        <v>761</v>
      </c>
      <c r="J59" s="117" t="s">
        <v>764</v>
      </c>
      <c r="K59" s="65"/>
    </row>
    <row r="60" spans="1:11" ht="57" customHeight="1" thickBot="1" x14ac:dyDescent="0.35">
      <c r="A60" s="88"/>
      <c r="B60" s="117" t="s">
        <v>765</v>
      </c>
      <c r="C60" s="408" t="s">
        <v>3</v>
      </c>
      <c r="D60" s="434">
        <v>0</v>
      </c>
      <c r="E60" s="732">
        <v>0</v>
      </c>
      <c r="F60" s="726"/>
      <c r="G60" s="434">
        <v>0</v>
      </c>
      <c r="H60" s="68"/>
      <c r="I60" s="174" t="s">
        <v>608</v>
      </c>
      <c r="J60" s="117" t="s">
        <v>766</v>
      </c>
      <c r="K60" s="65"/>
    </row>
    <row r="61" spans="1:11" ht="113.25" customHeight="1" thickBot="1" x14ac:dyDescent="0.35">
      <c r="A61" s="164"/>
      <c r="B61" s="117" t="s">
        <v>767</v>
      </c>
      <c r="C61" s="408">
        <v>2022</v>
      </c>
      <c r="D61" s="430">
        <v>0</v>
      </c>
      <c r="E61" s="732">
        <v>0</v>
      </c>
      <c r="F61" s="726"/>
      <c r="G61" s="434">
        <v>0</v>
      </c>
      <c r="H61" s="68"/>
      <c r="I61" s="174" t="s">
        <v>768</v>
      </c>
      <c r="J61" s="117" t="s">
        <v>769</v>
      </c>
      <c r="K61" s="117"/>
    </row>
    <row r="62" spans="1:11" ht="14.5" thickBot="1" x14ac:dyDescent="0.35">
      <c r="A62" s="88"/>
      <c r="B62" s="336" t="s">
        <v>656</v>
      </c>
      <c r="C62" s="534"/>
      <c r="D62" s="535">
        <f>SUM(D8:D20,D22:D54,D56:D61)</f>
        <v>644883.38000000012</v>
      </c>
      <c r="E62" s="780">
        <f>SUM(E8:E20,E22:E54,E56:E61)</f>
        <v>632091.3600000001</v>
      </c>
      <c r="F62" s="781"/>
      <c r="G62" s="535">
        <f>SUM(G8:G20,G22:G54,G56:G61)</f>
        <v>365663</v>
      </c>
      <c r="H62" s="534"/>
      <c r="I62" s="337"/>
      <c r="J62" s="337"/>
      <c r="K62" s="337"/>
    </row>
    <row r="63" spans="1:11" ht="14.5" thickBot="1" x14ac:dyDescent="0.35">
      <c r="A63" s="88"/>
      <c r="B63" s="339" t="s">
        <v>297</v>
      </c>
      <c r="C63" s="534"/>
      <c r="D63" s="535">
        <v>0</v>
      </c>
      <c r="E63" s="780">
        <v>0</v>
      </c>
      <c r="F63" s="781"/>
      <c r="G63" s="535">
        <v>0</v>
      </c>
      <c r="H63" s="534"/>
      <c r="I63" s="337"/>
      <c r="J63" s="337"/>
      <c r="K63" s="337"/>
    </row>
    <row r="64" spans="1:11" ht="14.5" thickBot="1" x14ac:dyDescent="0.35">
      <c r="A64" s="88"/>
      <c r="B64" s="339" t="s">
        <v>298</v>
      </c>
      <c r="C64" s="534"/>
      <c r="D64" s="535">
        <f>D62</f>
        <v>644883.38000000012</v>
      </c>
      <c r="E64" s="780">
        <f>E62</f>
        <v>632091.3600000001</v>
      </c>
      <c r="F64" s="781"/>
      <c r="G64" s="535">
        <f>G62</f>
        <v>365663</v>
      </c>
      <c r="H64" s="534"/>
      <c r="I64" s="337"/>
      <c r="J64" s="337"/>
      <c r="K64" s="337"/>
    </row>
  </sheetData>
  <mergeCells count="76">
    <mergeCell ref="E51:F51"/>
    <mergeCell ref="E52:F52"/>
    <mergeCell ref="E53:F53"/>
    <mergeCell ref="E54:F54"/>
    <mergeCell ref="E59:F59"/>
    <mergeCell ref="E56:F56"/>
    <mergeCell ref="E57:F57"/>
    <mergeCell ref="E58:F58"/>
    <mergeCell ref="E41:F41"/>
    <mergeCell ref="E43:F43"/>
    <mergeCell ref="E47:F47"/>
    <mergeCell ref="E48:F48"/>
    <mergeCell ref="E49:F49"/>
    <mergeCell ref="E44:F44"/>
    <mergeCell ref="E45:F45"/>
    <mergeCell ref="E46:F46"/>
    <mergeCell ref="E19:F19"/>
    <mergeCell ref="E22:F22"/>
    <mergeCell ref="E25:F25"/>
    <mergeCell ref="E27:F27"/>
    <mergeCell ref="E29:F29"/>
    <mergeCell ref="E60:F60"/>
    <mergeCell ref="E61:F61"/>
    <mergeCell ref="E62:F62"/>
    <mergeCell ref="E63:F63"/>
    <mergeCell ref="E64:F64"/>
    <mergeCell ref="E50:F50"/>
    <mergeCell ref="E42:F42"/>
    <mergeCell ref="E23:F23"/>
    <mergeCell ref="E24:F24"/>
    <mergeCell ref="E26:F26"/>
    <mergeCell ref="E28:F28"/>
    <mergeCell ref="E30:F30"/>
    <mergeCell ref="E32:F32"/>
    <mergeCell ref="E33:F33"/>
    <mergeCell ref="E35:F35"/>
    <mergeCell ref="E37:F37"/>
    <mergeCell ref="E39:F39"/>
    <mergeCell ref="E40:F40"/>
    <mergeCell ref="E31:F31"/>
    <mergeCell ref="E34:F34"/>
    <mergeCell ref="E36:F36"/>
    <mergeCell ref="E38:F38"/>
    <mergeCell ref="E20:F20"/>
    <mergeCell ref="J5:J6"/>
    <mergeCell ref="K5:K6"/>
    <mergeCell ref="E6:F6"/>
    <mergeCell ref="E10:F10"/>
    <mergeCell ref="E11:F11"/>
    <mergeCell ref="E12:F12"/>
    <mergeCell ref="I5:I6"/>
    <mergeCell ref="E13:F13"/>
    <mergeCell ref="E14:F14"/>
    <mergeCell ref="E16:F16"/>
    <mergeCell ref="E17:F17"/>
    <mergeCell ref="E18:F18"/>
    <mergeCell ref="E8:F8"/>
    <mergeCell ref="E9:F9"/>
    <mergeCell ref="E15:F15"/>
    <mergeCell ref="A5:A6"/>
    <mergeCell ref="B5:B6"/>
    <mergeCell ref="C5:C6"/>
    <mergeCell ref="D5:G5"/>
    <mergeCell ref="H5:H6"/>
    <mergeCell ref="C4:E4"/>
    <mergeCell ref="F4:G4"/>
    <mergeCell ref="I4:K4"/>
    <mergeCell ref="C1:E1"/>
    <mergeCell ref="F1:G1"/>
    <mergeCell ref="I1:K1"/>
    <mergeCell ref="C2:E2"/>
    <mergeCell ref="F2:G2"/>
    <mergeCell ref="I2:K2"/>
    <mergeCell ref="C3:E3"/>
    <mergeCell ref="F3:G3"/>
    <mergeCell ref="I3:K3"/>
  </mergeCells>
  <pageMargins left="0.7" right="0.7" top="0.75" bottom="0.75" header="0.3" footer="0.3"/>
  <pageSetup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zoomScale="70" zoomScaleNormal="70" workbookViewId="0">
      <pane ySplit="1" topLeftCell="A2" activePane="bottomLeft" state="frozen"/>
      <selection activeCell="M10" sqref="M10"/>
      <selection pane="bottomLeft" activeCell="Q39" sqref="Q39"/>
    </sheetView>
  </sheetViews>
  <sheetFormatPr defaultColWidth="9.1796875" defaultRowHeight="14" x14ac:dyDescent="0.3"/>
  <cols>
    <col min="1" max="1" width="9.1796875" style="32"/>
    <col min="2" max="2" width="37.36328125" style="32" customWidth="1"/>
    <col min="3" max="3" width="8.453125" style="32" customWidth="1"/>
    <col min="4" max="4" width="8.6328125" style="32" customWidth="1"/>
    <col min="5" max="6" width="4.6328125" style="32" customWidth="1"/>
    <col min="7" max="7" width="8.6328125" style="32" customWidth="1"/>
    <col min="8" max="8" width="10" style="32" customWidth="1"/>
    <col min="9" max="9" width="9.1796875" style="32"/>
    <col min="10" max="10" width="10" style="32" customWidth="1"/>
    <col min="11" max="257" width="9.1796875" style="32"/>
    <col min="258" max="258" width="37.36328125" style="32" customWidth="1"/>
    <col min="259" max="259" width="8.453125" style="32" customWidth="1"/>
    <col min="260" max="260" width="6" style="32" customWidth="1"/>
    <col min="261" max="261" width="4.453125" style="32" customWidth="1"/>
    <col min="262" max="263" width="9.1796875" style="32"/>
    <col min="264" max="264" width="9.1796875" style="32" customWidth="1"/>
    <col min="265" max="265" width="9.1796875" style="32"/>
    <col min="266" max="266" width="10" style="32" customWidth="1"/>
    <col min="267" max="513" width="9.1796875" style="32"/>
    <col min="514" max="514" width="37.36328125" style="32" customWidth="1"/>
    <col min="515" max="515" width="8.453125" style="32" customWidth="1"/>
    <col min="516" max="516" width="6" style="32" customWidth="1"/>
    <col min="517" max="517" width="4.453125" style="32" customWidth="1"/>
    <col min="518" max="519" width="9.1796875" style="32"/>
    <col min="520" max="520" width="9.1796875" style="32" customWidth="1"/>
    <col min="521" max="521" width="9.1796875" style="32"/>
    <col min="522" max="522" width="10" style="32" customWidth="1"/>
    <col min="523" max="769" width="9.1796875" style="32"/>
    <col min="770" max="770" width="37.36328125" style="32" customWidth="1"/>
    <col min="771" max="771" width="8.453125" style="32" customWidth="1"/>
    <col min="772" max="772" width="6" style="32" customWidth="1"/>
    <col min="773" max="773" width="4.453125" style="32" customWidth="1"/>
    <col min="774" max="775" width="9.1796875" style="32"/>
    <col min="776" max="776" width="9.1796875" style="32" customWidth="1"/>
    <col min="777" max="777" width="9.1796875" style="32"/>
    <col min="778" max="778" width="10" style="32" customWidth="1"/>
    <col min="779" max="1025" width="9.1796875" style="32"/>
    <col min="1026" max="1026" width="37.36328125" style="32" customWidth="1"/>
    <col min="1027" max="1027" width="8.453125" style="32" customWidth="1"/>
    <col min="1028" max="1028" width="6" style="32" customWidth="1"/>
    <col min="1029" max="1029" width="4.453125" style="32" customWidth="1"/>
    <col min="1030" max="1031" width="9.1796875" style="32"/>
    <col min="1032" max="1032" width="9.1796875" style="32" customWidth="1"/>
    <col min="1033" max="1033" width="9.1796875" style="32"/>
    <col min="1034" max="1034" width="10" style="32" customWidth="1"/>
    <col min="1035" max="1281" width="9.1796875" style="32"/>
    <col min="1282" max="1282" width="37.36328125" style="32" customWidth="1"/>
    <col min="1283" max="1283" width="8.453125" style="32" customWidth="1"/>
    <col min="1284" max="1284" width="6" style="32" customWidth="1"/>
    <col min="1285" max="1285" width="4.453125" style="32" customWidth="1"/>
    <col min="1286" max="1287" width="9.1796875" style="32"/>
    <col min="1288" max="1288" width="9.1796875" style="32" customWidth="1"/>
    <col min="1289" max="1289" width="9.1796875" style="32"/>
    <col min="1290" max="1290" width="10" style="32" customWidth="1"/>
    <col min="1291" max="1537" width="9.1796875" style="32"/>
    <col min="1538" max="1538" width="37.36328125" style="32" customWidth="1"/>
    <col min="1539" max="1539" width="8.453125" style="32" customWidth="1"/>
    <col min="1540" max="1540" width="6" style="32" customWidth="1"/>
    <col min="1541" max="1541" width="4.453125" style="32" customWidth="1"/>
    <col min="1542" max="1543" width="9.1796875" style="32"/>
    <col min="1544" max="1544" width="9.1796875" style="32" customWidth="1"/>
    <col min="1545" max="1545" width="9.1796875" style="32"/>
    <col min="1546" max="1546" width="10" style="32" customWidth="1"/>
    <col min="1547" max="1793" width="9.1796875" style="32"/>
    <col min="1794" max="1794" width="37.36328125" style="32" customWidth="1"/>
    <col min="1795" max="1795" width="8.453125" style="32" customWidth="1"/>
    <col min="1796" max="1796" width="6" style="32" customWidth="1"/>
    <col min="1797" max="1797" width="4.453125" style="32" customWidth="1"/>
    <col min="1798" max="1799" width="9.1796875" style="32"/>
    <col min="1800" max="1800" width="9.1796875" style="32" customWidth="1"/>
    <col min="1801" max="1801" width="9.1796875" style="32"/>
    <col min="1802" max="1802" width="10" style="32" customWidth="1"/>
    <col min="1803" max="2049" width="9.1796875" style="32"/>
    <col min="2050" max="2050" width="37.36328125" style="32" customWidth="1"/>
    <col min="2051" max="2051" width="8.453125" style="32" customWidth="1"/>
    <col min="2052" max="2052" width="6" style="32" customWidth="1"/>
    <col min="2053" max="2053" width="4.453125" style="32" customWidth="1"/>
    <col min="2054" max="2055" width="9.1796875" style="32"/>
    <col min="2056" max="2056" width="9.1796875" style="32" customWidth="1"/>
    <col min="2057" max="2057" width="9.1796875" style="32"/>
    <col min="2058" max="2058" width="10" style="32" customWidth="1"/>
    <col min="2059" max="2305" width="9.1796875" style="32"/>
    <col min="2306" max="2306" width="37.36328125" style="32" customWidth="1"/>
    <col min="2307" max="2307" width="8.453125" style="32" customWidth="1"/>
    <col min="2308" max="2308" width="6" style="32" customWidth="1"/>
    <col min="2309" max="2309" width="4.453125" style="32" customWidth="1"/>
    <col min="2310" max="2311" width="9.1796875" style="32"/>
    <col min="2312" max="2312" width="9.1796875" style="32" customWidth="1"/>
    <col min="2313" max="2313" width="9.1796875" style="32"/>
    <col min="2314" max="2314" width="10" style="32" customWidth="1"/>
    <col min="2315" max="2561" width="9.1796875" style="32"/>
    <col min="2562" max="2562" width="37.36328125" style="32" customWidth="1"/>
    <col min="2563" max="2563" width="8.453125" style="32" customWidth="1"/>
    <col min="2564" max="2564" width="6" style="32" customWidth="1"/>
    <col min="2565" max="2565" width="4.453125" style="32" customWidth="1"/>
    <col min="2566" max="2567" width="9.1796875" style="32"/>
    <col min="2568" max="2568" width="9.1796875" style="32" customWidth="1"/>
    <col min="2569" max="2569" width="9.1796875" style="32"/>
    <col min="2570" max="2570" width="10" style="32" customWidth="1"/>
    <col min="2571" max="2817" width="9.1796875" style="32"/>
    <col min="2818" max="2818" width="37.36328125" style="32" customWidth="1"/>
    <col min="2819" max="2819" width="8.453125" style="32" customWidth="1"/>
    <col min="2820" max="2820" width="6" style="32" customWidth="1"/>
    <col min="2821" max="2821" width="4.453125" style="32" customWidth="1"/>
    <col min="2822" max="2823" width="9.1796875" style="32"/>
    <col min="2824" max="2824" width="9.1796875" style="32" customWidth="1"/>
    <col min="2825" max="2825" width="9.1796875" style="32"/>
    <col min="2826" max="2826" width="10" style="32" customWidth="1"/>
    <col min="2827" max="3073" width="9.1796875" style="32"/>
    <col min="3074" max="3074" width="37.36328125" style="32" customWidth="1"/>
    <col min="3075" max="3075" width="8.453125" style="32" customWidth="1"/>
    <col min="3076" max="3076" width="6" style="32" customWidth="1"/>
    <col min="3077" max="3077" width="4.453125" style="32" customWidth="1"/>
    <col min="3078" max="3079" width="9.1796875" style="32"/>
    <col min="3080" max="3080" width="9.1796875" style="32" customWidth="1"/>
    <col min="3081" max="3081" width="9.1796875" style="32"/>
    <col min="3082" max="3082" width="10" style="32" customWidth="1"/>
    <col min="3083" max="3329" width="9.1796875" style="32"/>
    <col min="3330" max="3330" width="37.36328125" style="32" customWidth="1"/>
    <col min="3331" max="3331" width="8.453125" style="32" customWidth="1"/>
    <col min="3332" max="3332" width="6" style="32" customWidth="1"/>
    <col min="3333" max="3333" width="4.453125" style="32" customWidth="1"/>
    <col min="3334" max="3335" width="9.1796875" style="32"/>
    <col min="3336" max="3336" width="9.1796875" style="32" customWidth="1"/>
    <col min="3337" max="3337" width="9.1796875" style="32"/>
    <col min="3338" max="3338" width="10" style="32" customWidth="1"/>
    <col min="3339" max="3585" width="9.1796875" style="32"/>
    <col min="3586" max="3586" width="37.36328125" style="32" customWidth="1"/>
    <col min="3587" max="3587" width="8.453125" style="32" customWidth="1"/>
    <col min="3588" max="3588" width="6" style="32" customWidth="1"/>
    <col min="3589" max="3589" width="4.453125" style="32" customWidth="1"/>
    <col min="3590" max="3591" width="9.1796875" style="32"/>
    <col min="3592" max="3592" width="9.1796875" style="32" customWidth="1"/>
    <col min="3593" max="3593" width="9.1796875" style="32"/>
    <col min="3594" max="3594" width="10" style="32" customWidth="1"/>
    <col min="3595" max="3841" width="9.1796875" style="32"/>
    <col min="3842" max="3842" width="37.36328125" style="32" customWidth="1"/>
    <col min="3843" max="3843" width="8.453125" style="32" customWidth="1"/>
    <col min="3844" max="3844" width="6" style="32" customWidth="1"/>
    <col min="3845" max="3845" width="4.453125" style="32" customWidth="1"/>
    <col min="3846" max="3847" width="9.1796875" style="32"/>
    <col min="3848" max="3848" width="9.1796875" style="32" customWidth="1"/>
    <col min="3849" max="3849" width="9.1796875" style="32"/>
    <col min="3850" max="3850" width="10" style="32" customWidth="1"/>
    <col min="3851" max="4097" width="9.1796875" style="32"/>
    <col min="4098" max="4098" width="37.36328125" style="32" customWidth="1"/>
    <col min="4099" max="4099" width="8.453125" style="32" customWidth="1"/>
    <col min="4100" max="4100" width="6" style="32" customWidth="1"/>
    <col min="4101" max="4101" width="4.453125" style="32" customWidth="1"/>
    <col min="4102" max="4103" width="9.1796875" style="32"/>
    <col min="4104" max="4104" width="9.1796875" style="32" customWidth="1"/>
    <col min="4105" max="4105" width="9.1796875" style="32"/>
    <col min="4106" max="4106" width="10" style="32" customWidth="1"/>
    <col min="4107" max="4353" width="9.1796875" style="32"/>
    <col min="4354" max="4354" width="37.36328125" style="32" customWidth="1"/>
    <col min="4355" max="4355" width="8.453125" style="32" customWidth="1"/>
    <col min="4356" max="4356" width="6" style="32" customWidth="1"/>
    <col min="4357" max="4357" width="4.453125" style="32" customWidth="1"/>
    <col min="4358" max="4359" width="9.1796875" style="32"/>
    <col min="4360" max="4360" width="9.1796875" style="32" customWidth="1"/>
    <col min="4361" max="4361" width="9.1796875" style="32"/>
    <col min="4362" max="4362" width="10" style="32" customWidth="1"/>
    <col min="4363" max="4609" width="9.1796875" style="32"/>
    <col min="4610" max="4610" width="37.36328125" style="32" customWidth="1"/>
    <col min="4611" max="4611" width="8.453125" style="32" customWidth="1"/>
    <col min="4612" max="4612" width="6" style="32" customWidth="1"/>
    <col min="4613" max="4613" width="4.453125" style="32" customWidth="1"/>
    <col min="4614" max="4615" width="9.1796875" style="32"/>
    <col min="4616" max="4616" width="9.1796875" style="32" customWidth="1"/>
    <col min="4617" max="4617" width="9.1796875" style="32"/>
    <col min="4618" max="4618" width="10" style="32" customWidth="1"/>
    <col min="4619" max="4865" width="9.1796875" style="32"/>
    <col min="4866" max="4866" width="37.36328125" style="32" customWidth="1"/>
    <col min="4867" max="4867" width="8.453125" style="32" customWidth="1"/>
    <col min="4868" max="4868" width="6" style="32" customWidth="1"/>
    <col min="4869" max="4869" width="4.453125" style="32" customWidth="1"/>
    <col min="4870" max="4871" width="9.1796875" style="32"/>
    <col min="4872" max="4872" width="9.1796875" style="32" customWidth="1"/>
    <col min="4873" max="4873" width="9.1796875" style="32"/>
    <col min="4874" max="4874" width="10" style="32" customWidth="1"/>
    <col min="4875" max="5121" width="9.1796875" style="32"/>
    <col min="5122" max="5122" width="37.36328125" style="32" customWidth="1"/>
    <col min="5123" max="5123" width="8.453125" style="32" customWidth="1"/>
    <col min="5124" max="5124" width="6" style="32" customWidth="1"/>
    <col min="5125" max="5125" width="4.453125" style="32" customWidth="1"/>
    <col min="5126" max="5127" width="9.1796875" style="32"/>
    <col min="5128" max="5128" width="9.1796875" style="32" customWidth="1"/>
    <col min="5129" max="5129" width="9.1796875" style="32"/>
    <col min="5130" max="5130" width="10" style="32" customWidth="1"/>
    <col min="5131" max="5377" width="9.1796875" style="32"/>
    <col min="5378" max="5378" width="37.36328125" style="32" customWidth="1"/>
    <col min="5379" max="5379" width="8.453125" style="32" customWidth="1"/>
    <col min="5380" max="5380" width="6" style="32" customWidth="1"/>
    <col min="5381" max="5381" width="4.453125" style="32" customWidth="1"/>
    <col min="5382" max="5383" width="9.1796875" style="32"/>
    <col min="5384" max="5384" width="9.1796875" style="32" customWidth="1"/>
    <col min="5385" max="5385" width="9.1796875" style="32"/>
    <col min="5386" max="5386" width="10" style="32" customWidth="1"/>
    <col min="5387" max="5633" width="9.1796875" style="32"/>
    <col min="5634" max="5634" width="37.36328125" style="32" customWidth="1"/>
    <col min="5635" max="5635" width="8.453125" style="32" customWidth="1"/>
    <col min="5636" max="5636" width="6" style="32" customWidth="1"/>
    <col min="5637" max="5637" width="4.453125" style="32" customWidth="1"/>
    <col min="5638" max="5639" width="9.1796875" style="32"/>
    <col min="5640" max="5640" width="9.1796875" style="32" customWidth="1"/>
    <col min="5641" max="5641" width="9.1796875" style="32"/>
    <col min="5642" max="5642" width="10" style="32" customWidth="1"/>
    <col min="5643" max="5889" width="9.1796875" style="32"/>
    <col min="5890" max="5890" width="37.36328125" style="32" customWidth="1"/>
    <col min="5891" max="5891" width="8.453125" style="32" customWidth="1"/>
    <col min="5892" max="5892" width="6" style="32" customWidth="1"/>
    <col min="5893" max="5893" width="4.453125" style="32" customWidth="1"/>
    <col min="5894" max="5895" width="9.1796875" style="32"/>
    <col min="5896" max="5896" width="9.1796875" style="32" customWidth="1"/>
    <col min="5897" max="5897" width="9.1796875" style="32"/>
    <col min="5898" max="5898" width="10" style="32" customWidth="1"/>
    <col min="5899" max="6145" width="9.1796875" style="32"/>
    <col min="6146" max="6146" width="37.36328125" style="32" customWidth="1"/>
    <col min="6147" max="6147" width="8.453125" style="32" customWidth="1"/>
    <col min="6148" max="6148" width="6" style="32" customWidth="1"/>
    <col min="6149" max="6149" width="4.453125" style="32" customWidth="1"/>
    <col min="6150" max="6151" width="9.1796875" style="32"/>
    <col min="6152" max="6152" width="9.1796875" style="32" customWidth="1"/>
    <col min="6153" max="6153" width="9.1796875" style="32"/>
    <col min="6154" max="6154" width="10" style="32" customWidth="1"/>
    <col min="6155" max="6401" width="9.1796875" style="32"/>
    <col min="6402" max="6402" width="37.36328125" style="32" customWidth="1"/>
    <col min="6403" max="6403" width="8.453125" style="32" customWidth="1"/>
    <col min="6404" max="6404" width="6" style="32" customWidth="1"/>
    <col min="6405" max="6405" width="4.453125" style="32" customWidth="1"/>
    <col min="6406" max="6407" width="9.1796875" style="32"/>
    <col min="6408" max="6408" width="9.1796875" style="32" customWidth="1"/>
    <col min="6409" max="6409" width="9.1796875" style="32"/>
    <col min="6410" max="6410" width="10" style="32" customWidth="1"/>
    <col min="6411" max="6657" width="9.1796875" style="32"/>
    <col min="6658" max="6658" width="37.36328125" style="32" customWidth="1"/>
    <col min="6659" max="6659" width="8.453125" style="32" customWidth="1"/>
    <col min="6660" max="6660" width="6" style="32" customWidth="1"/>
    <col min="6661" max="6661" width="4.453125" style="32" customWidth="1"/>
    <col min="6662" max="6663" width="9.1796875" style="32"/>
    <col min="6664" max="6664" width="9.1796875" style="32" customWidth="1"/>
    <col min="6665" max="6665" width="9.1796875" style="32"/>
    <col min="6666" max="6666" width="10" style="32" customWidth="1"/>
    <col min="6667" max="6913" width="9.1796875" style="32"/>
    <col min="6914" max="6914" width="37.36328125" style="32" customWidth="1"/>
    <col min="6915" max="6915" width="8.453125" style="32" customWidth="1"/>
    <col min="6916" max="6916" width="6" style="32" customWidth="1"/>
    <col min="6917" max="6917" width="4.453125" style="32" customWidth="1"/>
    <col min="6918" max="6919" width="9.1796875" style="32"/>
    <col min="6920" max="6920" width="9.1796875" style="32" customWidth="1"/>
    <col min="6921" max="6921" width="9.1796875" style="32"/>
    <col min="6922" max="6922" width="10" style="32" customWidth="1"/>
    <col min="6923" max="7169" width="9.1796875" style="32"/>
    <col min="7170" max="7170" width="37.36328125" style="32" customWidth="1"/>
    <col min="7171" max="7171" width="8.453125" style="32" customWidth="1"/>
    <col min="7172" max="7172" width="6" style="32" customWidth="1"/>
    <col min="7173" max="7173" width="4.453125" style="32" customWidth="1"/>
    <col min="7174" max="7175" width="9.1796875" style="32"/>
    <col min="7176" max="7176" width="9.1796875" style="32" customWidth="1"/>
    <col min="7177" max="7177" width="9.1796875" style="32"/>
    <col min="7178" max="7178" width="10" style="32" customWidth="1"/>
    <col min="7179" max="7425" width="9.1796875" style="32"/>
    <col min="7426" max="7426" width="37.36328125" style="32" customWidth="1"/>
    <col min="7427" max="7427" width="8.453125" style="32" customWidth="1"/>
    <col min="7428" max="7428" width="6" style="32" customWidth="1"/>
    <col min="7429" max="7429" width="4.453125" style="32" customWidth="1"/>
    <col min="7430" max="7431" width="9.1796875" style="32"/>
    <col min="7432" max="7432" width="9.1796875" style="32" customWidth="1"/>
    <col min="7433" max="7433" width="9.1796875" style="32"/>
    <col min="7434" max="7434" width="10" style="32" customWidth="1"/>
    <col min="7435" max="7681" width="9.1796875" style="32"/>
    <col min="7682" max="7682" width="37.36328125" style="32" customWidth="1"/>
    <col min="7683" max="7683" width="8.453125" style="32" customWidth="1"/>
    <col min="7684" max="7684" width="6" style="32" customWidth="1"/>
    <col min="7685" max="7685" width="4.453125" style="32" customWidth="1"/>
    <col min="7686" max="7687" width="9.1796875" style="32"/>
    <col min="7688" max="7688" width="9.1796875" style="32" customWidth="1"/>
    <col min="7689" max="7689" width="9.1796875" style="32"/>
    <col min="7690" max="7690" width="10" style="32" customWidth="1"/>
    <col min="7691" max="7937" width="9.1796875" style="32"/>
    <col min="7938" max="7938" width="37.36328125" style="32" customWidth="1"/>
    <col min="7939" max="7939" width="8.453125" style="32" customWidth="1"/>
    <col min="7940" max="7940" width="6" style="32" customWidth="1"/>
    <col min="7941" max="7941" width="4.453125" style="32" customWidth="1"/>
    <col min="7942" max="7943" width="9.1796875" style="32"/>
    <col min="7944" max="7944" width="9.1796875" style="32" customWidth="1"/>
    <col min="7945" max="7945" width="9.1796875" style="32"/>
    <col min="7946" max="7946" width="10" style="32" customWidth="1"/>
    <col min="7947" max="8193" width="9.1796875" style="32"/>
    <col min="8194" max="8194" width="37.36328125" style="32" customWidth="1"/>
    <col min="8195" max="8195" width="8.453125" style="32" customWidth="1"/>
    <col min="8196" max="8196" width="6" style="32" customWidth="1"/>
    <col min="8197" max="8197" width="4.453125" style="32" customWidth="1"/>
    <col min="8198" max="8199" width="9.1796875" style="32"/>
    <col min="8200" max="8200" width="9.1796875" style="32" customWidth="1"/>
    <col min="8201" max="8201" width="9.1796875" style="32"/>
    <col min="8202" max="8202" width="10" style="32" customWidth="1"/>
    <col min="8203" max="8449" width="9.1796875" style="32"/>
    <col min="8450" max="8450" width="37.36328125" style="32" customWidth="1"/>
    <col min="8451" max="8451" width="8.453125" style="32" customWidth="1"/>
    <col min="8452" max="8452" width="6" style="32" customWidth="1"/>
    <col min="8453" max="8453" width="4.453125" style="32" customWidth="1"/>
    <col min="8454" max="8455" width="9.1796875" style="32"/>
    <col min="8456" max="8456" width="9.1796875" style="32" customWidth="1"/>
    <col min="8457" max="8457" width="9.1796875" style="32"/>
    <col min="8458" max="8458" width="10" style="32" customWidth="1"/>
    <col min="8459" max="8705" width="9.1796875" style="32"/>
    <col min="8706" max="8706" width="37.36328125" style="32" customWidth="1"/>
    <col min="8707" max="8707" width="8.453125" style="32" customWidth="1"/>
    <col min="8708" max="8708" width="6" style="32" customWidth="1"/>
    <col min="8709" max="8709" width="4.453125" style="32" customWidth="1"/>
    <col min="8710" max="8711" width="9.1796875" style="32"/>
    <col min="8712" max="8712" width="9.1796875" style="32" customWidth="1"/>
    <col min="8713" max="8713" width="9.1796875" style="32"/>
    <col min="8714" max="8714" width="10" style="32" customWidth="1"/>
    <col min="8715" max="8961" width="9.1796875" style="32"/>
    <col min="8962" max="8962" width="37.36328125" style="32" customWidth="1"/>
    <col min="8963" max="8963" width="8.453125" style="32" customWidth="1"/>
    <col min="8964" max="8964" width="6" style="32" customWidth="1"/>
    <col min="8965" max="8965" width="4.453125" style="32" customWidth="1"/>
    <col min="8966" max="8967" width="9.1796875" style="32"/>
    <col min="8968" max="8968" width="9.1796875" style="32" customWidth="1"/>
    <col min="8969" max="8969" width="9.1796875" style="32"/>
    <col min="8970" max="8970" width="10" style="32" customWidth="1"/>
    <col min="8971" max="9217" width="9.1796875" style="32"/>
    <col min="9218" max="9218" width="37.36328125" style="32" customWidth="1"/>
    <col min="9219" max="9219" width="8.453125" style="32" customWidth="1"/>
    <col min="9220" max="9220" width="6" style="32" customWidth="1"/>
    <col min="9221" max="9221" width="4.453125" style="32" customWidth="1"/>
    <col min="9222" max="9223" width="9.1796875" style="32"/>
    <col min="9224" max="9224" width="9.1796875" style="32" customWidth="1"/>
    <col min="9225" max="9225" width="9.1796875" style="32"/>
    <col min="9226" max="9226" width="10" style="32" customWidth="1"/>
    <col min="9227" max="9473" width="9.1796875" style="32"/>
    <col min="9474" max="9474" width="37.36328125" style="32" customWidth="1"/>
    <col min="9475" max="9475" width="8.453125" style="32" customWidth="1"/>
    <col min="9476" max="9476" width="6" style="32" customWidth="1"/>
    <col min="9477" max="9477" width="4.453125" style="32" customWidth="1"/>
    <col min="9478" max="9479" width="9.1796875" style="32"/>
    <col min="9480" max="9480" width="9.1796875" style="32" customWidth="1"/>
    <col min="9481" max="9481" width="9.1796875" style="32"/>
    <col min="9482" max="9482" width="10" style="32" customWidth="1"/>
    <col min="9483" max="9729" width="9.1796875" style="32"/>
    <col min="9730" max="9730" width="37.36328125" style="32" customWidth="1"/>
    <col min="9731" max="9731" width="8.453125" style="32" customWidth="1"/>
    <col min="9732" max="9732" width="6" style="32" customWidth="1"/>
    <col min="9733" max="9733" width="4.453125" style="32" customWidth="1"/>
    <col min="9734" max="9735" width="9.1796875" style="32"/>
    <col min="9736" max="9736" width="9.1796875" style="32" customWidth="1"/>
    <col min="9737" max="9737" width="9.1796875" style="32"/>
    <col min="9738" max="9738" width="10" style="32" customWidth="1"/>
    <col min="9739" max="9985" width="9.1796875" style="32"/>
    <col min="9986" max="9986" width="37.36328125" style="32" customWidth="1"/>
    <col min="9987" max="9987" width="8.453125" style="32" customWidth="1"/>
    <col min="9988" max="9988" width="6" style="32" customWidth="1"/>
    <col min="9989" max="9989" width="4.453125" style="32" customWidth="1"/>
    <col min="9990" max="9991" width="9.1796875" style="32"/>
    <col min="9992" max="9992" width="9.1796875" style="32" customWidth="1"/>
    <col min="9993" max="9993" width="9.1796875" style="32"/>
    <col min="9994" max="9994" width="10" style="32" customWidth="1"/>
    <col min="9995" max="10241" width="9.1796875" style="32"/>
    <col min="10242" max="10242" width="37.36328125" style="32" customWidth="1"/>
    <col min="10243" max="10243" width="8.453125" style="32" customWidth="1"/>
    <col min="10244" max="10244" width="6" style="32" customWidth="1"/>
    <col min="10245" max="10245" width="4.453125" style="32" customWidth="1"/>
    <col min="10246" max="10247" width="9.1796875" style="32"/>
    <col min="10248" max="10248" width="9.1796875" style="32" customWidth="1"/>
    <col min="10249" max="10249" width="9.1796875" style="32"/>
    <col min="10250" max="10250" width="10" style="32" customWidth="1"/>
    <col min="10251" max="10497" width="9.1796875" style="32"/>
    <col min="10498" max="10498" width="37.36328125" style="32" customWidth="1"/>
    <col min="10499" max="10499" width="8.453125" style="32" customWidth="1"/>
    <col min="10500" max="10500" width="6" style="32" customWidth="1"/>
    <col min="10501" max="10501" width="4.453125" style="32" customWidth="1"/>
    <col min="10502" max="10503" width="9.1796875" style="32"/>
    <col min="10504" max="10504" width="9.1796875" style="32" customWidth="1"/>
    <col min="10505" max="10505" width="9.1796875" style="32"/>
    <col min="10506" max="10506" width="10" style="32" customWidth="1"/>
    <col min="10507" max="10753" width="9.1796875" style="32"/>
    <col min="10754" max="10754" width="37.36328125" style="32" customWidth="1"/>
    <col min="10755" max="10755" width="8.453125" style="32" customWidth="1"/>
    <col min="10756" max="10756" width="6" style="32" customWidth="1"/>
    <col min="10757" max="10757" width="4.453125" style="32" customWidth="1"/>
    <col min="10758" max="10759" width="9.1796875" style="32"/>
    <col min="10760" max="10760" width="9.1796875" style="32" customWidth="1"/>
    <col min="10761" max="10761" width="9.1796875" style="32"/>
    <col min="10762" max="10762" width="10" style="32" customWidth="1"/>
    <col min="10763" max="11009" width="9.1796875" style="32"/>
    <col min="11010" max="11010" width="37.36328125" style="32" customWidth="1"/>
    <col min="11011" max="11011" width="8.453125" style="32" customWidth="1"/>
    <col min="11012" max="11012" width="6" style="32" customWidth="1"/>
    <col min="11013" max="11013" width="4.453125" style="32" customWidth="1"/>
    <col min="11014" max="11015" width="9.1796875" style="32"/>
    <col min="11016" max="11016" width="9.1796875" style="32" customWidth="1"/>
    <col min="11017" max="11017" width="9.1796875" style="32"/>
    <col min="11018" max="11018" width="10" style="32" customWidth="1"/>
    <col min="11019" max="11265" width="9.1796875" style="32"/>
    <col min="11266" max="11266" width="37.36328125" style="32" customWidth="1"/>
    <col min="11267" max="11267" width="8.453125" style="32" customWidth="1"/>
    <col min="11268" max="11268" width="6" style="32" customWidth="1"/>
    <col min="11269" max="11269" width="4.453125" style="32" customWidth="1"/>
    <col min="11270" max="11271" width="9.1796875" style="32"/>
    <col min="11272" max="11272" width="9.1796875" style="32" customWidth="1"/>
    <col min="11273" max="11273" width="9.1796875" style="32"/>
    <col min="11274" max="11274" width="10" style="32" customWidth="1"/>
    <col min="11275" max="11521" width="9.1796875" style="32"/>
    <col min="11522" max="11522" width="37.36328125" style="32" customWidth="1"/>
    <col min="11523" max="11523" width="8.453125" style="32" customWidth="1"/>
    <col min="11524" max="11524" width="6" style="32" customWidth="1"/>
    <col min="11525" max="11525" width="4.453125" style="32" customWidth="1"/>
    <col min="11526" max="11527" width="9.1796875" style="32"/>
    <col min="11528" max="11528" width="9.1796875" style="32" customWidth="1"/>
    <col min="11529" max="11529" width="9.1796875" style="32"/>
    <col min="11530" max="11530" width="10" style="32" customWidth="1"/>
    <col min="11531" max="11777" width="9.1796875" style="32"/>
    <col min="11778" max="11778" width="37.36328125" style="32" customWidth="1"/>
    <col min="11779" max="11779" width="8.453125" style="32" customWidth="1"/>
    <col min="11780" max="11780" width="6" style="32" customWidth="1"/>
    <col min="11781" max="11781" width="4.453125" style="32" customWidth="1"/>
    <col min="11782" max="11783" width="9.1796875" style="32"/>
    <col min="11784" max="11784" width="9.1796875" style="32" customWidth="1"/>
    <col min="11785" max="11785" width="9.1796875" style="32"/>
    <col min="11786" max="11786" width="10" style="32" customWidth="1"/>
    <col min="11787" max="12033" width="9.1796875" style="32"/>
    <col min="12034" max="12034" width="37.36328125" style="32" customWidth="1"/>
    <col min="12035" max="12035" width="8.453125" style="32" customWidth="1"/>
    <col min="12036" max="12036" width="6" style="32" customWidth="1"/>
    <col min="12037" max="12037" width="4.453125" style="32" customWidth="1"/>
    <col min="12038" max="12039" width="9.1796875" style="32"/>
    <col min="12040" max="12040" width="9.1796875" style="32" customWidth="1"/>
    <col min="12041" max="12041" width="9.1796875" style="32"/>
    <col min="12042" max="12042" width="10" style="32" customWidth="1"/>
    <col min="12043" max="12289" width="9.1796875" style="32"/>
    <col min="12290" max="12290" width="37.36328125" style="32" customWidth="1"/>
    <col min="12291" max="12291" width="8.453125" style="32" customWidth="1"/>
    <col min="12292" max="12292" width="6" style="32" customWidth="1"/>
    <col min="12293" max="12293" width="4.453125" style="32" customWidth="1"/>
    <col min="12294" max="12295" width="9.1796875" style="32"/>
    <col min="12296" max="12296" width="9.1796875" style="32" customWidth="1"/>
    <col min="12297" max="12297" width="9.1796875" style="32"/>
    <col min="12298" max="12298" width="10" style="32" customWidth="1"/>
    <col min="12299" max="12545" width="9.1796875" style="32"/>
    <col min="12546" max="12546" width="37.36328125" style="32" customWidth="1"/>
    <col min="12547" max="12547" width="8.453125" style="32" customWidth="1"/>
    <col min="12548" max="12548" width="6" style="32" customWidth="1"/>
    <col min="12549" max="12549" width="4.453125" style="32" customWidth="1"/>
    <col min="12550" max="12551" width="9.1796875" style="32"/>
    <col min="12552" max="12552" width="9.1796875" style="32" customWidth="1"/>
    <col min="12553" max="12553" width="9.1796875" style="32"/>
    <col min="12554" max="12554" width="10" style="32" customWidth="1"/>
    <col min="12555" max="12801" width="9.1796875" style="32"/>
    <col min="12802" max="12802" width="37.36328125" style="32" customWidth="1"/>
    <col min="12803" max="12803" width="8.453125" style="32" customWidth="1"/>
    <col min="12804" max="12804" width="6" style="32" customWidth="1"/>
    <col min="12805" max="12805" width="4.453125" style="32" customWidth="1"/>
    <col min="12806" max="12807" width="9.1796875" style="32"/>
    <col min="12808" max="12808" width="9.1796875" style="32" customWidth="1"/>
    <col min="12809" max="12809" width="9.1796875" style="32"/>
    <col min="12810" max="12810" width="10" style="32" customWidth="1"/>
    <col min="12811" max="13057" width="9.1796875" style="32"/>
    <col min="13058" max="13058" width="37.36328125" style="32" customWidth="1"/>
    <col min="13059" max="13059" width="8.453125" style="32" customWidth="1"/>
    <col min="13060" max="13060" width="6" style="32" customWidth="1"/>
    <col min="13061" max="13061" width="4.453125" style="32" customWidth="1"/>
    <col min="13062" max="13063" width="9.1796875" style="32"/>
    <col min="13064" max="13064" width="9.1796875" style="32" customWidth="1"/>
    <col min="13065" max="13065" width="9.1796875" style="32"/>
    <col min="13066" max="13066" width="10" style="32" customWidth="1"/>
    <col min="13067" max="13313" width="9.1796875" style="32"/>
    <col min="13314" max="13314" width="37.36328125" style="32" customWidth="1"/>
    <col min="13315" max="13315" width="8.453125" style="32" customWidth="1"/>
    <col min="13316" max="13316" width="6" style="32" customWidth="1"/>
    <col min="13317" max="13317" width="4.453125" style="32" customWidth="1"/>
    <col min="13318" max="13319" width="9.1796875" style="32"/>
    <col min="13320" max="13320" width="9.1796875" style="32" customWidth="1"/>
    <col min="13321" max="13321" width="9.1796875" style="32"/>
    <col min="13322" max="13322" width="10" style="32" customWidth="1"/>
    <col min="13323" max="13569" width="9.1796875" style="32"/>
    <col min="13570" max="13570" width="37.36328125" style="32" customWidth="1"/>
    <col min="13571" max="13571" width="8.453125" style="32" customWidth="1"/>
    <col min="13572" max="13572" width="6" style="32" customWidth="1"/>
    <col min="13573" max="13573" width="4.453125" style="32" customWidth="1"/>
    <col min="13574" max="13575" width="9.1796875" style="32"/>
    <col min="13576" max="13576" width="9.1796875" style="32" customWidth="1"/>
    <col min="13577" max="13577" width="9.1796875" style="32"/>
    <col min="13578" max="13578" width="10" style="32" customWidth="1"/>
    <col min="13579" max="13825" width="9.1796875" style="32"/>
    <col min="13826" max="13826" width="37.36328125" style="32" customWidth="1"/>
    <col min="13827" max="13827" width="8.453125" style="32" customWidth="1"/>
    <col min="13828" max="13828" width="6" style="32" customWidth="1"/>
    <col min="13829" max="13829" width="4.453125" style="32" customWidth="1"/>
    <col min="13830" max="13831" width="9.1796875" style="32"/>
    <col min="13832" max="13832" width="9.1796875" style="32" customWidth="1"/>
    <col min="13833" max="13833" width="9.1796875" style="32"/>
    <col min="13834" max="13834" width="10" style="32" customWidth="1"/>
    <col min="13835" max="14081" width="9.1796875" style="32"/>
    <col min="14082" max="14082" width="37.36328125" style="32" customWidth="1"/>
    <col min="14083" max="14083" width="8.453125" style="32" customWidth="1"/>
    <col min="14084" max="14084" width="6" style="32" customWidth="1"/>
    <col min="14085" max="14085" width="4.453125" style="32" customWidth="1"/>
    <col min="14086" max="14087" width="9.1796875" style="32"/>
    <col min="14088" max="14088" width="9.1796875" style="32" customWidth="1"/>
    <col min="14089" max="14089" width="9.1796875" style="32"/>
    <col min="14090" max="14090" width="10" style="32" customWidth="1"/>
    <col min="14091" max="14337" width="9.1796875" style="32"/>
    <col min="14338" max="14338" width="37.36328125" style="32" customWidth="1"/>
    <col min="14339" max="14339" width="8.453125" style="32" customWidth="1"/>
    <col min="14340" max="14340" width="6" style="32" customWidth="1"/>
    <col min="14341" max="14341" width="4.453125" style="32" customWidth="1"/>
    <col min="14342" max="14343" width="9.1796875" style="32"/>
    <col min="14344" max="14344" width="9.1796875" style="32" customWidth="1"/>
    <col min="14345" max="14345" width="9.1796875" style="32"/>
    <col min="14346" max="14346" width="10" style="32" customWidth="1"/>
    <col min="14347" max="14593" width="9.1796875" style="32"/>
    <col min="14594" max="14594" width="37.36328125" style="32" customWidth="1"/>
    <col min="14595" max="14595" width="8.453125" style="32" customWidth="1"/>
    <col min="14596" max="14596" width="6" style="32" customWidth="1"/>
    <col min="14597" max="14597" width="4.453125" style="32" customWidth="1"/>
    <col min="14598" max="14599" width="9.1796875" style="32"/>
    <col min="14600" max="14600" width="9.1796875" style="32" customWidth="1"/>
    <col min="14601" max="14601" width="9.1796875" style="32"/>
    <col min="14602" max="14602" width="10" style="32" customWidth="1"/>
    <col min="14603" max="14849" width="9.1796875" style="32"/>
    <col min="14850" max="14850" width="37.36328125" style="32" customWidth="1"/>
    <col min="14851" max="14851" width="8.453125" style="32" customWidth="1"/>
    <col min="14852" max="14852" width="6" style="32" customWidth="1"/>
    <col min="14853" max="14853" width="4.453125" style="32" customWidth="1"/>
    <col min="14854" max="14855" width="9.1796875" style="32"/>
    <col min="14856" max="14856" width="9.1796875" style="32" customWidth="1"/>
    <col min="14857" max="14857" width="9.1796875" style="32"/>
    <col min="14858" max="14858" width="10" style="32" customWidth="1"/>
    <col min="14859" max="15105" width="9.1796875" style="32"/>
    <col min="15106" max="15106" width="37.36328125" style="32" customWidth="1"/>
    <col min="15107" max="15107" width="8.453125" style="32" customWidth="1"/>
    <col min="15108" max="15108" width="6" style="32" customWidth="1"/>
    <col min="15109" max="15109" width="4.453125" style="32" customWidth="1"/>
    <col min="15110" max="15111" width="9.1796875" style="32"/>
    <col min="15112" max="15112" width="9.1796875" style="32" customWidth="1"/>
    <col min="15113" max="15113" width="9.1796875" style="32"/>
    <col min="15114" max="15114" width="10" style="32" customWidth="1"/>
    <col min="15115" max="15361" width="9.1796875" style="32"/>
    <col min="15362" max="15362" width="37.36328125" style="32" customWidth="1"/>
    <col min="15363" max="15363" width="8.453125" style="32" customWidth="1"/>
    <col min="15364" max="15364" width="6" style="32" customWidth="1"/>
    <col min="15365" max="15365" width="4.453125" style="32" customWidth="1"/>
    <col min="15366" max="15367" width="9.1796875" style="32"/>
    <col min="15368" max="15368" width="9.1796875" style="32" customWidth="1"/>
    <col min="15369" max="15369" width="9.1796875" style="32"/>
    <col min="15370" max="15370" width="10" style="32" customWidth="1"/>
    <col min="15371" max="15617" width="9.1796875" style="32"/>
    <col min="15618" max="15618" width="37.36328125" style="32" customWidth="1"/>
    <col min="15619" max="15619" width="8.453125" style="32" customWidth="1"/>
    <col min="15620" max="15620" width="6" style="32" customWidth="1"/>
    <col min="15621" max="15621" width="4.453125" style="32" customWidth="1"/>
    <col min="15622" max="15623" width="9.1796875" style="32"/>
    <col min="15624" max="15624" width="9.1796875" style="32" customWidth="1"/>
    <col min="15625" max="15625" width="9.1796875" style="32"/>
    <col min="15626" max="15626" width="10" style="32" customWidth="1"/>
    <col min="15627" max="15873" width="9.1796875" style="32"/>
    <col min="15874" max="15874" width="37.36328125" style="32" customWidth="1"/>
    <col min="15875" max="15875" width="8.453125" style="32" customWidth="1"/>
    <col min="15876" max="15876" width="6" style="32" customWidth="1"/>
    <col min="15877" max="15877" width="4.453125" style="32" customWidth="1"/>
    <col min="15878" max="15879" width="9.1796875" style="32"/>
    <col min="15880" max="15880" width="9.1796875" style="32" customWidth="1"/>
    <col min="15881" max="15881" width="9.1796875" style="32"/>
    <col min="15882" max="15882" width="10" style="32" customWidth="1"/>
    <col min="15883" max="16129" width="9.1796875" style="32"/>
    <col min="16130" max="16130" width="37.36328125" style="32" customWidth="1"/>
    <col min="16131" max="16131" width="8.453125" style="32" customWidth="1"/>
    <col min="16132" max="16132" width="6" style="32" customWidth="1"/>
    <col min="16133" max="16133" width="4.453125" style="32" customWidth="1"/>
    <col min="16134" max="16135" width="9.1796875" style="32"/>
    <col min="16136" max="16136" width="9.1796875" style="32" customWidth="1"/>
    <col min="16137" max="16137" width="9.1796875" style="32"/>
    <col min="16138" max="16138" width="10" style="32" customWidth="1"/>
    <col min="16139" max="16384" width="9.1796875" style="32"/>
  </cols>
  <sheetData>
    <row r="1" spans="1:13" ht="35" customHeight="1" thickBot="1" x14ac:dyDescent="0.35">
      <c r="A1" s="31" t="s">
        <v>955</v>
      </c>
      <c r="B1" s="134" t="s">
        <v>198</v>
      </c>
      <c r="C1" s="570" t="s">
        <v>1013</v>
      </c>
      <c r="D1" s="571"/>
      <c r="E1" s="572"/>
      <c r="F1" s="570" t="s">
        <v>1068</v>
      </c>
      <c r="G1" s="572"/>
      <c r="H1" s="134" t="s">
        <v>1069</v>
      </c>
      <c r="I1" s="774" t="s">
        <v>355</v>
      </c>
      <c r="J1" s="775"/>
      <c r="K1" s="776"/>
    </row>
    <row r="2" spans="1:13" ht="33" customHeight="1" thickBot="1" x14ac:dyDescent="0.35">
      <c r="A2" s="39"/>
      <c r="B2" s="94" t="s">
        <v>418</v>
      </c>
      <c r="C2" s="95"/>
      <c r="D2" s="95"/>
      <c r="E2" s="95"/>
      <c r="F2" s="95"/>
      <c r="G2" s="95"/>
      <c r="H2" s="95"/>
      <c r="I2" s="95"/>
      <c r="J2" s="95"/>
      <c r="K2" s="96"/>
    </row>
    <row r="3" spans="1:13" ht="15.75" customHeight="1" thickBot="1" x14ac:dyDescent="0.35">
      <c r="A3" s="35"/>
      <c r="B3" s="36" t="s">
        <v>419</v>
      </c>
      <c r="C3" s="792" t="s">
        <v>336</v>
      </c>
      <c r="D3" s="793"/>
      <c r="E3" s="794"/>
      <c r="F3" s="792"/>
      <c r="G3" s="794"/>
      <c r="H3" s="37"/>
      <c r="I3" s="792"/>
      <c r="J3" s="793"/>
      <c r="K3" s="794"/>
    </row>
    <row r="4" spans="1:13" s="51" customFormat="1" ht="66" customHeight="1" thickBot="1" x14ac:dyDescent="0.35">
      <c r="A4" s="35"/>
      <c r="B4" s="36" t="s">
        <v>420</v>
      </c>
      <c r="C4" s="795">
        <v>0.56999999999999995</v>
      </c>
      <c r="D4" s="795"/>
      <c r="E4" s="795"/>
      <c r="F4" s="795">
        <v>0.62</v>
      </c>
      <c r="G4" s="795"/>
      <c r="H4" s="314">
        <v>0.67</v>
      </c>
      <c r="I4" s="796"/>
      <c r="J4" s="797"/>
      <c r="K4" s="798"/>
    </row>
    <row r="5" spans="1:13" s="51" customFormat="1" ht="40.25" customHeight="1" thickBot="1" x14ac:dyDescent="0.35">
      <c r="A5" s="35"/>
      <c r="B5" s="38" t="s">
        <v>421</v>
      </c>
      <c r="C5" s="795">
        <v>0.56999999999999995</v>
      </c>
      <c r="D5" s="795"/>
      <c r="E5" s="795"/>
      <c r="F5" s="795">
        <v>0.57999999999999996</v>
      </c>
      <c r="G5" s="795"/>
      <c r="H5" s="314">
        <v>0.64</v>
      </c>
      <c r="I5" s="796"/>
      <c r="J5" s="797"/>
      <c r="K5" s="798"/>
    </row>
    <row r="6" spans="1:13" ht="32.25" customHeight="1" thickBot="1" x14ac:dyDescent="0.35">
      <c r="A6" s="681"/>
      <c r="B6" s="681" t="s">
        <v>46</v>
      </c>
      <c r="C6" s="681" t="s">
        <v>422</v>
      </c>
      <c r="D6" s="744" t="s">
        <v>48</v>
      </c>
      <c r="E6" s="745"/>
      <c r="F6" s="745"/>
      <c r="G6" s="746"/>
      <c r="H6" s="681" t="s">
        <v>423</v>
      </c>
      <c r="I6" s="681" t="s">
        <v>207</v>
      </c>
      <c r="J6" s="681" t="s">
        <v>356</v>
      </c>
      <c r="K6" s="681" t="s">
        <v>337</v>
      </c>
    </row>
    <row r="7" spans="1:13" ht="14.5" thickBot="1" x14ac:dyDescent="0.35">
      <c r="A7" s="682"/>
      <c r="B7" s="682"/>
      <c r="C7" s="682"/>
      <c r="D7" s="40" t="s">
        <v>340</v>
      </c>
      <c r="E7" s="744" t="s">
        <v>259</v>
      </c>
      <c r="F7" s="746"/>
      <c r="G7" s="40" t="s">
        <v>260</v>
      </c>
      <c r="H7" s="682"/>
      <c r="I7" s="682"/>
      <c r="J7" s="682"/>
      <c r="K7" s="682"/>
    </row>
    <row r="8" spans="1:13" ht="23.5" thickBot="1" x14ac:dyDescent="0.35">
      <c r="A8" s="50"/>
      <c r="B8" s="49" t="s">
        <v>424</v>
      </c>
      <c r="C8" s="42"/>
      <c r="D8" s="43"/>
      <c r="E8" s="43"/>
      <c r="F8" s="43"/>
      <c r="G8" s="43"/>
      <c r="H8" s="43"/>
      <c r="I8" s="43"/>
      <c r="J8" s="43"/>
      <c r="K8" s="44"/>
    </row>
    <row r="9" spans="1:13" ht="91.25" customHeight="1" thickBot="1" x14ac:dyDescent="0.35">
      <c r="A9" s="45"/>
      <c r="B9" s="103" t="s">
        <v>425</v>
      </c>
      <c r="C9" s="328">
        <v>2022</v>
      </c>
      <c r="D9" s="434">
        <v>1173.06</v>
      </c>
      <c r="E9" s="732">
        <v>1173.06</v>
      </c>
      <c r="F9" s="726"/>
      <c r="G9" s="434">
        <v>1173.06</v>
      </c>
      <c r="H9" s="103"/>
      <c r="I9" s="103" t="s">
        <v>60</v>
      </c>
      <c r="J9" s="103" t="s">
        <v>426</v>
      </c>
      <c r="K9" s="103"/>
    </row>
    <row r="10" spans="1:13" ht="61.25" customHeight="1" thickBot="1" x14ac:dyDescent="0.35">
      <c r="A10" s="45"/>
      <c r="B10" s="103" t="s">
        <v>427</v>
      </c>
      <c r="C10" s="328">
        <v>2022</v>
      </c>
      <c r="D10" s="434">
        <v>4692.24</v>
      </c>
      <c r="E10" s="732">
        <v>4692.24</v>
      </c>
      <c r="F10" s="726"/>
      <c r="G10" s="434">
        <v>4692.24</v>
      </c>
      <c r="H10" s="103"/>
      <c r="I10" s="103" t="s">
        <v>138</v>
      </c>
      <c r="J10" s="103" t="s">
        <v>428</v>
      </c>
      <c r="K10" s="103"/>
    </row>
    <row r="11" spans="1:13" ht="68" customHeight="1" thickBot="1" x14ac:dyDescent="0.35">
      <c r="A11" s="45"/>
      <c r="B11" s="103" t="s">
        <v>429</v>
      </c>
      <c r="C11" s="328">
        <v>2022</v>
      </c>
      <c r="D11" s="434">
        <v>4692.24</v>
      </c>
      <c r="E11" s="732">
        <v>4692.24</v>
      </c>
      <c r="F11" s="726"/>
      <c r="G11" s="434">
        <v>4692.24</v>
      </c>
      <c r="H11" s="103"/>
      <c r="I11" s="103" t="s">
        <v>129</v>
      </c>
      <c r="J11" s="103" t="s">
        <v>428</v>
      </c>
      <c r="K11" s="103"/>
    </row>
    <row r="12" spans="1:13" ht="68" customHeight="1" thickBot="1" x14ac:dyDescent="0.35">
      <c r="A12" s="67"/>
      <c r="B12" s="68" t="s">
        <v>430</v>
      </c>
      <c r="C12" s="328">
        <v>2022</v>
      </c>
      <c r="D12" s="434">
        <v>4692.24</v>
      </c>
      <c r="E12" s="732">
        <v>4692.24</v>
      </c>
      <c r="F12" s="726"/>
      <c r="G12" s="434">
        <v>4692.24</v>
      </c>
      <c r="H12" s="68"/>
      <c r="I12" s="68" t="s">
        <v>431</v>
      </c>
      <c r="J12" s="68" t="s">
        <v>428</v>
      </c>
      <c r="K12" s="103"/>
    </row>
    <row r="13" spans="1:13" ht="76.5" customHeight="1" thickBot="1" x14ac:dyDescent="0.35">
      <c r="A13" s="67"/>
      <c r="B13" s="68" t="s">
        <v>901</v>
      </c>
      <c r="C13" s="328">
        <v>2022</v>
      </c>
      <c r="D13" s="434">
        <v>4692.24</v>
      </c>
      <c r="E13" s="732">
        <v>4692.24</v>
      </c>
      <c r="F13" s="726"/>
      <c r="G13" s="434">
        <v>4692.24</v>
      </c>
      <c r="H13" s="68"/>
      <c r="I13" s="68" t="s">
        <v>60</v>
      </c>
      <c r="J13" s="68" t="s">
        <v>428</v>
      </c>
      <c r="K13" s="103"/>
      <c r="M13" s="61"/>
    </row>
    <row r="14" spans="1:13" ht="53" customHeight="1" thickBot="1" x14ac:dyDescent="0.35">
      <c r="A14" s="67"/>
      <c r="B14" s="68" t="s">
        <v>901</v>
      </c>
      <c r="C14" s="328">
        <v>2021</v>
      </c>
      <c r="D14" s="434">
        <v>4692.24</v>
      </c>
      <c r="E14" s="732">
        <v>4692.24</v>
      </c>
      <c r="F14" s="726"/>
      <c r="G14" s="434">
        <v>4692.24</v>
      </c>
      <c r="H14" s="68"/>
      <c r="I14" s="68" t="s">
        <v>64</v>
      </c>
      <c r="J14" s="68" t="s">
        <v>428</v>
      </c>
      <c r="K14" s="103"/>
    </row>
    <row r="15" spans="1:13" ht="99.75" customHeight="1" thickBot="1" x14ac:dyDescent="0.35">
      <c r="A15" s="67"/>
      <c r="B15" s="68" t="s">
        <v>432</v>
      </c>
      <c r="C15" s="328">
        <v>2022</v>
      </c>
      <c r="D15" s="434">
        <f>45000/3</f>
        <v>15000</v>
      </c>
      <c r="E15" s="724">
        <v>15000</v>
      </c>
      <c r="F15" s="726"/>
      <c r="G15" s="434">
        <v>15000</v>
      </c>
      <c r="H15" s="68"/>
      <c r="I15" s="68" t="s">
        <v>138</v>
      </c>
      <c r="J15" s="68" t="s">
        <v>433</v>
      </c>
      <c r="K15" s="103"/>
    </row>
    <row r="16" spans="1:13" ht="91.5" thickBot="1" x14ac:dyDescent="0.35">
      <c r="A16" s="45"/>
      <c r="B16" s="103" t="s">
        <v>432</v>
      </c>
      <c r="C16" s="328">
        <v>2022</v>
      </c>
      <c r="D16" s="434">
        <v>15000</v>
      </c>
      <c r="E16" s="724">
        <v>15000</v>
      </c>
      <c r="F16" s="726"/>
      <c r="G16" s="434">
        <v>15000</v>
      </c>
      <c r="H16" s="59"/>
      <c r="I16" s="59" t="s">
        <v>129</v>
      </c>
      <c r="J16" s="71" t="s">
        <v>434</v>
      </c>
      <c r="K16" s="103"/>
    </row>
    <row r="17" spans="1:11" ht="126" customHeight="1" thickBot="1" x14ac:dyDescent="0.35">
      <c r="A17" s="45"/>
      <c r="B17" s="103" t="s">
        <v>432</v>
      </c>
      <c r="C17" s="328">
        <v>2022</v>
      </c>
      <c r="D17" s="434">
        <f>45000/3</f>
        <v>15000</v>
      </c>
      <c r="E17" s="724">
        <v>15000</v>
      </c>
      <c r="F17" s="726"/>
      <c r="G17" s="434">
        <v>15000</v>
      </c>
      <c r="H17" s="291"/>
      <c r="I17" s="59" t="s">
        <v>431</v>
      </c>
      <c r="J17" s="89" t="s">
        <v>435</v>
      </c>
      <c r="K17" s="59"/>
    </row>
    <row r="18" spans="1:11" ht="31.5" customHeight="1" thickBot="1" x14ac:dyDescent="0.35">
      <c r="A18" s="50"/>
      <c r="B18" s="49" t="s">
        <v>436</v>
      </c>
      <c r="C18" s="425"/>
      <c r="D18" s="440"/>
      <c r="E18" s="440"/>
      <c r="F18" s="440"/>
      <c r="G18" s="440"/>
      <c r="H18" s="53"/>
      <c r="I18" s="53"/>
      <c r="J18" s="53"/>
      <c r="K18" s="54"/>
    </row>
    <row r="19" spans="1:11" ht="59" customHeight="1" thickBot="1" x14ac:dyDescent="0.35">
      <c r="A19" s="45"/>
      <c r="B19" s="72" t="s">
        <v>1262</v>
      </c>
      <c r="C19" s="377">
        <v>2022</v>
      </c>
      <c r="D19" s="434">
        <v>0</v>
      </c>
      <c r="E19" s="732">
        <v>0</v>
      </c>
      <c r="F19" s="726"/>
      <c r="G19" s="434">
        <v>18000</v>
      </c>
      <c r="H19" s="103"/>
      <c r="I19" s="103" t="s">
        <v>1263</v>
      </c>
      <c r="J19" s="103" t="s">
        <v>437</v>
      </c>
      <c r="K19" s="103"/>
    </row>
    <row r="20" spans="1:11" ht="14.5" thickBot="1" x14ac:dyDescent="0.35">
      <c r="A20" s="45"/>
      <c r="B20" s="533" t="s">
        <v>438</v>
      </c>
      <c r="C20" s="534"/>
      <c r="D20" s="535">
        <f>SUM(D9:D17,D19)</f>
        <v>69634.259999999995</v>
      </c>
      <c r="E20" s="780">
        <f>SUM(E9:E17,E19)</f>
        <v>69634.259999999995</v>
      </c>
      <c r="F20" s="781"/>
      <c r="G20" s="535">
        <f>SUM(G9:G17,G19)</f>
        <v>87634.26</v>
      </c>
      <c r="H20" s="534"/>
      <c r="I20" s="534"/>
      <c r="J20" s="534"/>
      <c r="K20" s="534"/>
    </row>
    <row r="21" spans="1:11" ht="14.5" thickBot="1" x14ac:dyDescent="0.35">
      <c r="A21" s="45"/>
      <c r="B21" s="536" t="s">
        <v>117</v>
      </c>
      <c r="C21" s="534"/>
      <c r="D21" s="535">
        <v>0</v>
      </c>
      <c r="E21" s="780">
        <v>0</v>
      </c>
      <c r="F21" s="781"/>
      <c r="G21" s="535">
        <v>0</v>
      </c>
      <c r="H21" s="534"/>
      <c r="I21" s="534"/>
      <c r="J21" s="534"/>
      <c r="K21" s="534"/>
    </row>
    <row r="22" spans="1:11" ht="14.5" thickBot="1" x14ac:dyDescent="0.35">
      <c r="A22" s="45"/>
      <c r="B22" s="536" t="s">
        <v>439</v>
      </c>
      <c r="C22" s="534"/>
      <c r="D22" s="535">
        <v>69634.259999999995</v>
      </c>
      <c r="E22" s="780">
        <v>69634.259999999995</v>
      </c>
      <c r="F22" s="781"/>
      <c r="G22" s="535">
        <v>87634.26</v>
      </c>
      <c r="H22" s="534"/>
      <c r="I22" s="534"/>
      <c r="J22" s="534"/>
      <c r="K22" s="534"/>
    </row>
  </sheetData>
  <mergeCells count="34">
    <mergeCell ref="J6:J7"/>
    <mergeCell ref="K6:K7"/>
    <mergeCell ref="E7:F7"/>
    <mergeCell ref="E9:F9"/>
    <mergeCell ref="E10:F10"/>
    <mergeCell ref="I6:I7"/>
    <mergeCell ref="E19:F19"/>
    <mergeCell ref="E21:F21"/>
    <mergeCell ref="E20:F20"/>
    <mergeCell ref="E22:F22"/>
    <mergeCell ref="E11:F11"/>
    <mergeCell ref="E12:F12"/>
    <mergeCell ref="E13:F13"/>
    <mergeCell ref="E14:F14"/>
    <mergeCell ref="E16:F16"/>
    <mergeCell ref="E17:F17"/>
    <mergeCell ref="E15:F15"/>
    <mergeCell ref="A6:A7"/>
    <mergeCell ref="B6:B7"/>
    <mergeCell ref="C6:C7"/>
    <mergeCell ref="D6:G6"/>
    <mergeCell ref="H6:H7"/>
    <mergeCell ref="C4:E4"/>
    <mergeCell ref="F4:G4"/>
    <mergeCell ref="I4:K4"/>
    <mergeCell ref="C5:E5"/>
    <mergeCell ref="F5:G5"/>
    <mergeCell ref="I5:K5"/>
    <mergeCell ref="C1:E1"/>
    <mergeCell ref="F1:G1"/>
    <mergeCell ref="I1:K1"/>
    <mergeCell ref="C3:E3"/>
    <mergeCell ref="F3:G3"/>
    <mergeCell ref="I3:K3"/>
  </mergeCells>
  <pageMargins left="0.7" right="0.7" top="0.75" bottom="0.75" header="0.3" footer="0.3"/>
  <pageSetup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topLeftCell="B1" zoomScale="80" zoomScaleNormal="80" workbookViewId="0">
      <pane ySplit="1" topLeftCell="A2" activePane="bottomLeft" state="frozen"/>
      <selection activeCell="M10" sqref="M10"/>
      <selection pane="bottomLeft" activeCell="N51" sqref="N51"/>
    </sheetView>
  </sheetViews>
  <sheetFormatPr defaultColWidth="9.1796875" defaultRowHeight="14" x14ac:dyDescent="0.3"/>
  <cols>
    <col min="1" max="1" width="9.1796875" style="32"/>
    <col min="2" max="2" width="37.36328125" style="32" customWidth="1"/>
    <col min="3" max="3" width="8.453125" style="32" customWidth="1"/>
    <col min="4" max="4" width="8.6328125" style="32" customWidth="1"/>
    <col min="5" max="6" width="4.6328125" style="32" customWidth="1"/>
    <col min="7" max="7" width="8.6328125" style="32" customWidth="1"/>
    <col min="8" max="9" width="10" style="32" customWidth="1"/>
    <col min="10" max="10" width="9.453125" style="32" customWidth="1"/>
    <col min="11" max="257" width="9.1796875" style="32"/>
    <col min="258" max="258" width="37.36328125" style="32" customWidth="1"/>
    <col min="259" max="259" width="8.453125" style="32" customWidth="1"/>
    <col min="260" max="260" width="6" style="32" customWidth="1"/>
    <col min="261" max="261" width="4.453125" style="32" customWidth="1"/>
    <col min="262" max="263" width="9.1796875" style="32"/>
    <col min="264" max="264" width="9.1796875" style="32" customWidth="1"/>
    <col min="265" max="265" width="10" style="32" customWidth="1"/>
    <col min="266" max="266" width="9.453125" style="32" customWidth="1"/>
    <col min="267" max="513" width="9.1796875" style="32"/>
    <col min="514" max="514" width="37.36328125" style="32" customWidth="1"/>
    <col min="515" max="515" width="8.453125" style="32" customWidth="1"/>
    <col min="516" max="516" width="6" style="32" customWidth="1"/>
    <col min="517" max="517" width="4.453125" style="32" customWidth="1"/>
    <col min="518" max="519" width="9.1796875" style="32"/>
    <col min="520" max="520" width="9.1796875" style="32" customWidth="1"/>
    <col min="521" max="521" width="10" style="32" customWidth="1"/>
    <col min="522" max="522" width="9.453125" style="32" customWidth="1"/>
    <col min="523" max="769" width="9.1796875" style="32"/>
    <col min="770" max="770" width="37.36328125" style="32" customWidth="1"/>
    <col min="771" max="771" width="8.453125" style="32" customWidth="1"/>
    <col min="772" max="772" width="6" style="32" customWidth="1"/>
    <col min="773" max="773" width="4.453125" style="32" customWidth="1"/>
    <col min="774" max="775" width="9.1796875" style="32"/>
    <col min="776" max="776" width="9.1796875" style="32" customWidth="1"/>
    <col min="777" max="777" width="10" style="32" customWidth="1"/>
    <col min="778" max="778" width="9.453125" style="32" customWidth="1"/>
    <col min="779" max="1025" width="9.1796875" style="32"/>
    <col min="1026" max="1026" width="37.36328125" style="32" customWidth="1"/>
    <col min="1027" max="1027" width="8.453125" style="32" customWidth="1"/>
    <col min="1028" max="1028" width="6" style="32" customWidth="1"/>
    <col min="1029" max="1029" width="4.453125" style="32" customWidth="1"/>
    <col min="1030" max="1031" width="9.1796875" style="32"/>
    <col min="1032" max="1032" width="9.1796875" style="32" customWidth="1"/>
    <col min="1033" max="1033" width="10" style="32" customWidth="1"/>
    <col min="1034" max="1034" width="9.453125" style="32" customWidth="1"/>
    <col min="1035" max="1281" width="9.1796875" style="32"/>
    <col min="1282" max="1282" width="37.36328125" style="32" customWidth="1"/>
    <col min="1283" max="1283" width="8.453125" style="32" customWidth="1"/>
    <col min="1284" max="1284" width="6" style="32" customWidth="1"/>
    <col min="1285" max="1285" width="4.453125" style="32" customWidth="1"/>
    <col min="1286" max="1287" width="9.1796875" style="32"/>
    <col min="1288" max="1288" width="9.1796875" style="32" customWidth="1"/>
    <col min="1289" max="1289" width="10" style="32" customWidth="1"/>
    <col min="1290" max="1290" width="9.453125" style="32" customWidth="1"/>
    <col min="1291" max="1537" width="9.1796875" style="32"/>
    <col min="1538" max="1538" width="37.36328125" style="32" customWidth="1"/>
    <col min="1539" max="1539" width="8.453125" style="32" customWidth="1"/>
    <col min="1540" max="1540" width="6" style="32" customWidth="1"/>
    <col min="1541" max="1541" width="4.453125" style="32" customWidth="1"/>
    <col min="1542" max="1543" width="9.1796875" style="32"/>
    <col min="1544" max="1544" width="9.1796875" style="32" customWidth="1"/>
    <col min="1545" max="1545" width="10" style="32" customWidth="1"/>
    <col min="1546" max="1546" width="9.453125" style="32" customWidth="1"/>
    <col min="1547" max="1793" width="9.1796875" style="32"/>
    <col min="1794" max="1794" width="37.36328125" style="32" customWidth="1"/>
    <col min="1795" max="1795" width="8.453125" style="32" customWidth="1"/>
    <col min="1796" max="1796" width="6" style="32" customWidth="1"/>
    <col min="1797" max="1797" width="4.453125" style="32" customWidth="1"/>
    <col min="1798" max="1799" width="9.1796875" style="32"/>
    <col min="1800" max="1800" width="9.1796875" style="32" customWidth="1"/>
    <col min="1801" max="1801" width="10" style="32" customWidth="1"/>
    <col min="1802" max="1802" width="9.453125" style="32" customWidth="1"/>
    <col min="1803" max="2049" width="9.1796875" style="32"/>
    <col min="2050" max="2050" width="37.36328125" style="32" customWidth="1"/>
    <col min="2051" max="2051" width="8.453125" style="32" customWidth="1"/>
    <col min="2052" max="2052" width="6" style="32" customWidth="1"/>
    <col min="2053" max="2053" width="4.453125" style="32" customWidth="1"/>
    <col min="2054" max="2055" width="9.1796875" style="32"/>
    <col min="2056" max="2056" width="9.1796875" style="32" customWidth="1"/>
    <col min="2057" max="2057" width="10" style="32" customWidth="1"/>
    <col min="2058" max="2058" width="9.453125" style="32" customWidth="1"/>
    <col min="2059" max="2305" width="9.1796875" style="32"/>
    <col min="2306" max="2306" width="37.36328125" style="32" customWidth="1"/>
    <col min="2307" max="2307" width="8.453125" style="32" customWidth="1"/>
    <col min="2308" max="2308" width="6" style="32" customWidth="1"/>
    <col min="2309" max="2309" width="4.453125" style="32" customWidth="1"/>
    <col min="2310" max="2311" width="9.1796875" style="32"/>
    <col min="2312" max="2312" width="9.1796875" style="32" customWidth="1"/>
    <col min="2313" max="2313" width="10" style="32" customWidth="1"/>
    <col min="2314" max="2314" width="9.453125" style="32" customWidth="1"/>
    <col min="2315" max="2561" width="9.1796875" style="32"/>
    <col min="2562" max="2562" width="37.36328125" style="32" customWidth="1"/>
    <col min="2563" max="2563" width="8.453125" style="32" customWidth="1"/>
    <col min="2564" max="2564" width="6" style="32" customWidth="1"/>
    <col min="2565" max="2565" width="4.453125" style="32" customWidth="1"/>
    <col min="2566" max="2567" width="9.1796875" style="32"/>
    <col min="2568" max="2568" width="9.1796875" style="32" customWidth="1"/>
    <col min="2569" max="2569" width="10" style="32" customWidth="1"/>
    <col min="2570" max="2570" width="9.453125" style="32" customWidth="1"/>
    <col min="2571" max="2817" width="9.1796875" style="32"/>
    <col min="2818" max="2818" width="37.36328125" style="32" customWidth="1"/>
    <col min="2819" max="2819" width="8.453125" style="32" customWidth="1"/>
    <col min="2820" max="2820" width="6" style="32" customWidth="1"/>
    <col min="2821" max="2821" width="4.453125" style="32" customWidth="1"/>
    <col min="2822" max="2823" width="9.1796875" style="32"/>
    <col min="2824" max="2824" width="9.1796875" style="32" customWidth="1"/>
    <col min="2825" max="2825" width="10" style="32" customWidth="1"/>
    <col min="2826" max="2826" width="9.453125" style="32" customWidth="1"/>
    <col min="2827" max="3073" width="9.1796875" style="32"/>
    <col min="3074" max="3074" width="37.36328125" style="32" customWidth="1"/>
    <col min="3075" max="3075" width="8.453125" style="32" customWidth="1"/>
    <col min="3076" max="3076" width="6" style="32" customWidth="1"/>
    <col min="3077" max="3077" width="4.453125" style="32" customWidth="1"/>
    <col min="3078" max="3079" width="9.1796875" style="32"/>
    <col min="3080" max="3080" width="9.1796875" style="32" customWidth="1"/>
    <col min="3081" max="3081" width="10" style="32" customWidth="1"/>
    <col min="3082" max="3082" width="9.453125" style="32" customWidth="1"/>
    <col min="3083" max="3329" width="9.1796875" style="32"/>
    <col min="3330" max="3330" width="37.36328125" style="32" customWidth="1"/>
    <col min="3331" max="3331" width="8.453125" style="32" customWidth="1"/>
    <col min="3332" max="3332" width="6" style="32" customWidth="1"/>
    <col min="3333" max="3333" width="4.453125" style="32" customWidth="1"/>
    <col min="3334" max="3335" width="9.1796875" style="32"/>
    <col min="3336" max="3336" width="9.1796875" style="32" customWidth="1"/>
    <col min="3337" max="3337" width="10" style="32" customWidth="1"/>
    <col min="3338" max="3338" width="9.453125" style="32" customWidth="1"/>
    <col min="3339" max="3585" width="9.1796875" style="32"/>
    <col min="3586" max="3586" width="37.36328125" style="32" customWidth="1"/>
    <col min="3587" max="3587" width="8.453125" style="32" customWidth="1"/>
    <col min="3588" max="3588" width="6" style="32" customWidth="1"/>
    <col min="3589" max="3589" width="4.453125" style="32" customWidth="1"/>
    <col min="3590" max="3591" width="9.1796875" style="32"/>
    <col min="3592" max="3592" width="9.1796875" style="32" customWidth="1"/>
    <col min="3593" max="3593" width="10" style="32" customWidth="1"/>
    <col min="3594" max="3594" width="9.453125" style="32" customWidth="1"/>
    <col min="3595" max="3841" width="9.1796875" style="32"/>
    <col min="3842" max="3842" width="37.36328125" style="32" customWidth="1"/>
    <col min="3843" max="3843" width="8.453125" style="32" customWidth="1"/>
    <col min="3844" max="3844" width="6" style="32" customWidth="1"/>
    <col min="3845" max="3845" width="4.453125" style="32" customWidth="1"/>
    <col min="3846" max="3847" width="9.1796875" style="32"/>
    <col min="3848" max="3848" width="9.1796875" style="32" customWidth="1"/>
    <col min="3849" max="3849" width="10" style="32" customWidth="1"/>
    <col min="3850" max="3850" width="9.453125" style="32" customWidth="1"/>
    <col min="3851" max="4097" width="9.1796875" style="32"/>
    <col min="4098" max="4098" width="37.36328125" style="32" customWidth="1"/>
    <col min="4099" max="4099" width="8.453125" style="32" customWidth="1"/>
    <col min="4100" max="4100" width="6" style="32" customWidth="1"/>
    <col min="4101" max="4101" width="4.453125" style="32" customWidth="1"/>
    <col min="4102" max="4103" width="9.1796875" style="32"/>
    <col min="4104" max="4104" width="9.1796875" style="32" customWidth="1"/>
    <col min="4105" max="4105" width="10" style="32" customWidth="1"/>
    <col min="4106" max="4106" width="9.453125" style="32" customWidth="1"/>
    <col min="4107" max="4353" width="9.1796875" style="32"/>
    <col min="4354" max="4354" width="37.36328125" style="32" customWidth="1"/>
    <col min="4355" max="4355" width="8.453125" style="32" customWidth="1"/>
    <col min="4356" max="4356" width="6" style="32" customWidth="1"/>
    <col min="4357" max="4357" width="4.453125" style="32" customWidth="1"/>
    <col min="4358" max="4359" width="9.1796875" style="32"/>
    <col min="4360" max="4360" width="9.1796875" style="32" customWidth="1"/>
    <col min="4361" max="4361" width="10" style="32" customWidth="1"/>
    <col min="4362" max="4362" width="9.453125" style="32" customWidth="1"/>
    <col min="4363" max="4609" width="9.1796875" style="32"/>
    <col min="4610" max="4610" width="37.36328125" style="32" customWidth="1"/>
    <col min="4611" max="4611" width="8.453125" style="32" customWidth="1"/>
    <col min="4612" max="4612" width="6" style="32" customWidth="1"/>
    <col min="4613" max="4613" width="4.453125" style="32" customWidth="1"/>
    <col min="4614" max="4615" width="9.1796875" style="32"/>
    <col min="4616" max="4616" width="9.1796875" style="32" customWidth="1"/>
    <col min="4617" max="4617" width="10" style="32" customWidth="1"/>
    <col min="4618" max="4618" width="9.453125" style="32" customWidth="1"/>
    <col min="4619" max="4865" width="9.1796875" style="32"/>
    <col min="4866" max="4866" width="37.36328125" style="32" customWidth="1"/>
    <col min="4867" max="4867" width="8.453125" style="32" customWidth="1"/>
    <col min="4868" max="4868" width="6" style="32" customWidth="1"/>
    <col min="4869" max="4869" width="4.453125" style="32" customWidth="1"/>
    <col min="4870" max="4871" width="9.1796875" style="32"/>
    <col min="4872" max="4872" width="9.1796875" style="32" customWidth="1"/>
    <col min="4873" max="4873" width="10" style="32" customWidth="1"/>
    <col min="4874" max="4874" width="9.453125" style="32" customWidth="1"/>
    <col min="4875" max="5121" width="9.1796875" style="32"/>
    <col min="5122" max="5122" width="37.36328125" style="32" customWidth="1"/>
    <col min="5123" max="5123" width="8.453125" style="32" customWidth="1"/>
    <col min="5124" max="5124" width="6" style="32" customWidth="1"/>
    <col min="5125" max="5125" width="4.453125" style="32" customWidth="1"/>
    <col min="5126" max="5127" width="9.1796875" style="32"/>
    <col min="5128" max="5128" width="9.1796875" style="32" customWidth="1"/>
    <col min="5129" max="5129" width="10" style="32" customWidth="1"/>
    <col min="5130" max="5130" width="9.453125" style="32" customWidth="1"/>
    <col min="5131" max="5377" width="9.1796875" style="32"/>
    <col min="5378" max="5378" width="37.36328125" style="32" customWidth="1"/>
    <col min="5379" max="5379" width="8.453125" style="32" customWidth="1"/>
    <col min="5380" max="5380" width="6" style="32" customWidth="1"/>
    <col min="5381" max="5381" width="4.453125" style="32" customWidth="1"/>
    <col min="5382" max="5383" width="9.1796875" style="32"/>
    <col min="5384" max="5384" width="9.1796875" style="32" customWidth="1"/>
    <col min="5385" max="5385" width="10" style="32" customWidth="1"/>
    <col min="5386" max="5386" width="9.453125" style="32" customWidth="1"/>
    <col min="5387" max="5633" width="9.1796875" style="32"/>
    <col min="5634" max="5634" width="37.36328125" style="32" customWidth="1"/>
    <col min="5635" max="5635" width="8.453125" style="32" customWidth="1"/>
    <col min="5636" max="5636" width="6" style="32" customWidth="1"/>
    <col min="5637" max="5637" width="4.453125" style="32" customWidth="1"/>
    <col min="5638" max="5639" width="9.1796875" style="32"/>
    <col min="5640" max="5640" width="9.1796875" style="32" customWidth="1"/>
    <col min="5641" max="5641" width="10" style="32" customWidth="1"/>
    <col min="5642" max="5642" width="9.453125" style="32" customWidth="1"/>
    <col min="5643" max="5889" width="9.1796875" style="32"/>
    <col min="5890" max="5890" width="37.36328125" style="32" customWidth="1"/>
    <col min="5891" max="5891" width="8.453125" style="32" customWidth="1"/>
    <col min="5892" max="5892" width="6" style="32" customWidth="1"/>
    <col min="5893" max="5893" width="4.453125" style="32" customWidth="1"/>
    <col min="5894" max="5895" width="9.1796875" style="32"/>
    <col min="5896" max="5896" width="9.1796875" style="32" customWidth="1"/>
    <col min="5897" max="5897" width="10" style="32" customWidth="1"/>
    <col min="5898" max="5898" width="9.453125" style="32" customWidth="1"/>
    <col min="5899" max="6145" width="9.1796875" style="32"/>
    <col min="6146" max="6146" width="37.36328125" style="32" customWidth="1"/>
    <col min="6147" max="6147" width="8.453125" style="32" customWidth="1"/>
    <col min="6148" max="6148" width="6" style="32" customWidth="1"/>
    <col min="6149" max="6149" width="4.453125" style="32" customWidth="1"/>
    <col min="6150" max="6151" width="9.1796875" style="32"/>
    <col min="6152" max="6152" width="9.1796875" style="32" customWidth="1"/>
    <col min="6153" max="6153" width="10" style="32" customWidth="1"/>
    <col min="6154" max="6154" width="9.453125" style="32" customWidth="1"/>
    <col min="6155" max="6401" width="9.1796875" style="32"/>
    <col min="6402" max="6402" width="37.36328125" style="32" customWidth="1"/>
    <col min="6403" max="6403" width="8.453125" style="32" customWidth="1"/>
    <col min="6404" max="6404" width="6" style="32" customWidth="1"/>
    <col min="6405" max="6405" width="4.453125" style="32" customWidth="1"/>
    <col min="6406" max="6407" width="9.1796875" style="32"/>
    <col min="6408" max="6408" width="9.1796875" style="32" customWidth="1"/>
    <col min="6409" max="6409" width="10" style="32" customWidth="1"/>
    <col min="6410" max="6410" width="9.453125" style="32" customWidth="1"/>
    <col min="6411" max="6657" width="9.1796875" style="32"/>
    <col min="6658" max="6658" width="37.36328125" style="32" customWidth="1"/>
    <col min="6659" max="6659" width="8.453125" style="32" customWidth="1"/>
    <col min="6660" max="6660" width="6" style="32" customWidth="1"/>
    <col min="6661" max="6661" width="4.453125" style="32" customWidth="1"/>
    <col min="6662" max="6663" width="9.1796875" style="32"/>
    <col min="6664" max="6664" width="9.1796875" style="32" customWidth="1"/>
    <col min="6665" max="6665" width="10" style="32" customWidth="1"/>
    <col min="6666" max="6666" width="9.453125" style="32" customWidth="1"/>
    <col min="6667" max="6913" width="9.1796875" style="32"/>
    <col min="6914" max="6914" width="37.36328125" style="32" customWidth="1"/>
    <col min="6915" max="6915" width="8.453125" style="32" customWidth="1"/>
    <col min="6916" max="6916" width="6" style="32" customWidth="1"/>
    <col min="6917" max="6917" width="4.453125" style="32" customWidth="1"/>
    <col min="6918" max="6919" width="9.1796875" style="32"/>
    <col min="6920" max="6920" width="9.1796875" style="32" customWidth="1"/>
    <col min="6921" max="6921" width="10" style="32" customWidth="1"/>
    <col min="6922" max="6922" width="9.453125" style="32" customWidth="1"/>
    <col min="6923" max="7169" width="9.1796875" style="32"/>
    <col min="7170" max="7170" width="37.36328125" style="32" customWidth="1"/>
    <col min="7171" max="7171" width="8.453125" style="32" customWidth="1"/>
    <col min="7172" max="7172" width="6" style="32" customWidth="1"/>
    <col min="7173" max="7173" width="4.453125" style="32" customWidth="1"/>
    <col min="7174" max="7175" width="9.1796875" style="32"/>
    <col min="7176" max="7176" width="9.1796875" style="32" customWidth="1"/>
    <col min="7177" max="7177" width="10" style="32" customWidth="1"/>
    <col min="7178" max="7178" width="9.453125" style="32" customWidth="1"/>
    <col min="7179" max="7425" width="9.1796875" style="32"/>
    <col min="7426" max="7426" width="37.36328125" style="32" customWidth="1"/>
    <col min="7427" max="7427" width="8.453125" style="32" customWidth="1"/>
    <col min="7428" max="7428" width="6" style="32" customWidth="1"/>
    <col min="7429" max="7429" width="4.453125" style="32" customWidth="1"/>
    <col min="7430" max="7431" width="9.1796875" style="32"/>
    <col min="7432" max="7432" width="9.1796875" style="32" customWidth="1"/>
    <col min="7433" max="7433" width="10" style="32" customWidth="1"/>
    <col min="7434" max="7434" width="9.453125" style="32" customWidth="1"/>
    <col min="7435" max="7681" width="9.1796875" style="32"/>
    <col min="7682" max="7682" width="37.36328125" style="32" customWidth="1"/>
    <col min="7683" max="7683" width="8.453125" style="32" customWidth="1"/>
    <col min="7684" max="7684" width="6" style="32" customWidth="1"/>
    <col min="7685" max="7685" width="4.453125" style="32" customWidth="1"/>
    <col min="7686" max="7687" width="9.1796875" style="32"/>
    <col min="7688" max="7688" width="9.1796875" style="32" customWidth="1"/>
    <col min="7689" max="7689" width="10" style="32" customWidth="1"/>
    <col min="7690" max="7690" width="9.453125" style="32" customWidth="1"/>
    <col min="7691" max="7937" width="9.1796875" style="32"/>
    <col min="7938" max="7938" width="37.36328125" style="32" customWidth="1"/>
    <col min="7939" max="7939" width="8.453125" style="32" customWidth="1"/>
    <col min="7940" max="7940" width="6" style="32" customWidth="1"/>
    <col min="7941" max="7941" width="4.453125" style="32" customWidth="1"/>
    <col min="7942" max="7943" width="9.1796875" style="32"/>
    <col min="7944" max="7944" width="9.1796875" style="32" customWidth="1"/>
    <col min="7945" max="7945" width="10" style="32" customWidth="1"/>
    <col min="7946" max="7946" width="9.453125" style="32" customWidth="1"/>
    <col min="7947" max="8193" width="9.1796875" style="32"/>
    <col min="8194" max="8194" width="37.36328125" style="32" customWidth="1"/>
    <col min="8195" max="8195" width="8.453125" style="32" customWidth="1"/>
    <col min="8196" max="8196" width="6" style="32" customWidth="1"/>
    <col min="8197" max="8197" width="4.453125" style="32" customWidth="1"/>
    <col min="8198" max="8199" width="9.1796875" style="32"/>
    <col min="8200" max="8200" width="9.1796875" style="32" customWidth="1"/>
    <col min="8201" max="8201" width="10" style="32" customWidth="1"/>
    <col min="8202" max="8202" width="9.453125" style="32" customWidth="1"/>
    <col min="8203" max="8449" width="9.1796875" style="32"/>
    <col min="8450" max="8450" width="37.36328125" style="32" customWidth="1"/>
    <col min="8451" max="8451" width="8.453125" style="32" customWidth="1"/>
    <col min="8452" max="8452" width="6" style="32" customWidth="1"/>
    <col min="8453" max="8453" width="4.453125" style="32" customWidth="1"/>
    <col min="8454" max="8455" width="9.1796875" style="32"/>
    <col min="8456" max="8456" width="9.1796875" style="32" customWidth="1"/>
    <col min="8457" max="8457" width="10" style="32" customWidth="1"/>
    <col min="8458" max="8458" width="9.453125" style="32" customWidth="1"/>
    <col min="8459" max="8705" width="9.1796875" style="32"/>
    <col min="8706" max="8706" width="37.36328125" style="32" customWidth="1"/>
    <col min="8707" max="8707" width="8.453125" style="32" customWidth="1"/>
    <col min="8708" max="8708" width="6" style="32" customWidth="1"/>
    <col min="8709" max="8709" width="4.453125" style="32" customWidth="1"/>
    <col min="8710" max="8711" width="9.1796875" style="32"/>
    <col min="8712" max="8712" width="9.1796875" style="32" customWidth="1"/>
    <col min="8713" max="8713" width="10" style="32" customWidth="1"/>
    <col min="8714" max="8714" width="9.453125" style="32" customWidth="1"/>
    <col min="8715" max="8961" width="9.1796875" style="32"/>
    <col min="8962" max="8962" width="37.36328125" style="32" customWidth="1"/>
    <col min="8963" max="8963" width="8.453125" style="32" customWidth="1"/>
    <col min="8964" max="8964" width="6" style="32" customWidth="1"/>
    <col min="8965" max="8965" width="4.453125" style="32" customWidth="1"/>
    <col min="8966" max="8967" width="9.1796875" style="32"/>
    <col min="8968" max="8968" width="9.1796875" style="32" customWidth="1"/>
    <col min="8969" max="8969" width="10" style="32" customWidth="1"/>
    <col min="8970" max="8970" width="9.453125" style="32" customWidth="1"/>
    <col min="8971" max="9217" width="9.1796875" style="32"/>
    <col min="9218" max="9218" width="37.36328125" style="32" customWidth="1"/>
    <col min="9219" max="9219" width="8.453125" style="32" customWidth="1"/>
    <col min="9220" max="9220" width="6" style="32" customWidth="1"/>
    <col min="9221" max="9221" width="4.453125" style="32" customWidth="1"/>
    <col min="9222" max="9223" width="9.1796875" style="32"/>
    <col min="9224" max="9224" width="9.1796875" style="32" customWidth="1"/>
    <col min="9225" max="9225" width="10" style="32" customWidth="1"/>
    <col min="9226" max="9226" width="9.453125" style="32" customWidth="1"/>
    <col min="9227" max="9473" width="9.1796875" style="32"/>
    <col min="9474" max="9474" width="37.36328125" style="32" customWidth="1"/>
    <col min="9475" max="9475" width="8.453125" style="32" customWidth="1"/>
    <col min="9476" max="9476" width="6" style="32" customWidth="1"/>
    <col min="9477" max="9477" width="4.453125" style="32" customWidth="1"/>
    <col min="9478" max="9479" width="9.1796875" style="32"/>
    <col min="9480" max="9480" width="9.1796875" style="32" customWidth="1"/>
    <col min="9481" max="9481" width="10" style="32" customWidth="1"/>
    <col min="9482" max="9482" width="9.453125" style="32" customWidth="1"/>
    <col min="9483" max="9729" width="9.1796875" style="32"/>
    <col min="9730" max="9730" width="37.36328125" style="32" customWidth="1"/>
    <col min="9731" max="9731" width="8.453125" style="32" customWidth="1"/>
    <col min="9732" max="9732" width="6" style="32" customWidth="1"/>
    <col min="9733" max="9733" width="4.453125" style="32" customWidth="1"/>
    <col min="9734" max="9735" width="9.1796875" style="32"/>
    <col min="9736" max="9736" width="9.1796875" style="32" customWidth="1"/>
    <col min="9737" max="9737" width="10" style="32" customWidth="1"/>
    <col min="9738" max="9738" width="9.453125" style="32" customWidth="1"/>
    <col min="9739" max="9985" width="9.1796875" style="32"/>
    <col min="9986" max="9986" width="37.36328125" style="32" customWidth="1"/>
    <col min="9987" max="9987" width="8.453125" style="32" customWidth="1"/>
    <col min="9988" max="9988" width="6" style="32" customWidth="1"/>
    <col min="9989" max="9989" width="4.453125" style="32" customWidth="1"/>
    <col min="9990" max="9991" width="9.1796875" style="32"/>
    <col min="9992" max="9992" width="9.1796875" style="32" customWidth="1"/>
    <col min="9993" max="9993" width="10" style="32" customWidth="1"/>
    <col min="9994" max="9994" width="9.453125" style="32" customWidth="1"/>
    <col min="9995" max="10241" width="9.1796875" style="32"/>
    <col min="10242" max="10242" width="37.36328125" style="32" customWidth="1"/>
    <col min="10243" max="10243" width="8.453125" style="32" customWidth="1"/>
    <col min="10244" max="10244" width="6" style="32" customWidth="1"/>
    <col min="10245" max="10245" width="4.453125" style="32" customWidth="1"/>
    <col min="10246" max="10247" width="9.1796875" style="32"/>
    <col min="10248" max="10248" width="9.1796875" style="32" customWidth="1"/>
    <col min="10249" max="10249" width="10" style="32" customWidth="1"/>
    <col min="10250" max="10250" width="9.453125" style="32" customWidth="1"/>
    <col min="10251" max="10497" width="9.1796875" style="32"/>
    <col min="10498" max="10498" width="37.36328125" style="32" customWidth="1"/>
    <col min="10499" max="10499" width="8.453125" style="32" customWidth="1"/>
    <col min="10500" max="10500" width="6" style="32" customWidth="1"/>
    <col min="10501" max="10501" width="4.453125" style="32" customWidth="1"/>
    <col min="10502" max="10503" width="9.1796875" style="32"/>
    <col min="10504" max="10504" width="9.1796875" style="32" customWidth="1"/>
    <col min="10505" max="10505" width="10" style="32" customWidth="1"/>
    <col min="10506" max="10506" width="9.453125" style="32" customWidth="1"/>
    <col min="10507" max="10753" width="9.1796875" style="32"/>
    <col min="10754" max="10754" width="37.36328125" style="32" customWidth="1"/>
    <col min="10755" max="10755" width="8.453125" style="32" customWidth="1"/>
    <col min="10756" max="10756" width="6" style="32" customWidth="1"/>
    <col min="10757" max="10757" width="4.453125" style="32" customWidth="1"/>
    <col min="10758" max="10759" width="9.1796875" style="32"/>
    <col min="10760" max="10760" width="9.1796875" style="32" customWidth="1"/>
    <col min="10761" max="10761" width="10" style="32" customWidth="1"/>
    <col min="10762" max="10762" width="9.453125" style="32" customWidth="1"/>
    <col min="10763" max="11009" width="9.1796875" style="32"/>
    <col min="11010" max="11010" width="37.36328125" style="32" customWidth="1"/>
    <col min="11011" max="11011" width="8.453125" style="32" customWidth="1"/>
    <col min="11012" max="11012" width="6" style="32" customWidth="1"/>
    <col min="11013" max="11013" width="4.453125" style="32" customWidth="1"/>
    <col min="11014" max="11015" width="9.1796875" style="32"/>
    <col min="11016" max="11016" width="9.1796875" style="32" customWidth="1"/>
    <col min="11017" max="11017" width="10" style="32" customWidth="1"/>
    <col min="11018" max="11018" width="9.453125" style="32" customWidth="1"/>
    <col min="11019" max="11265" width="9.1796875" style="32"/>
    <col min="11266" max="11266" width="37.36328125" style="32" customWidth="1"/>
    <col min="11267" max="11267" width="8.453125" style="32" customWidth="1"/>
    <col min="11268" max="11268" width="6" style="32" customWidth="1"/>
    <col min="11269" max="11269" width="4.453125" style="32" customWidth="1"/>
    <col min="11270" max="11271" width="9.1796875" style="32"/>
    <col min="11272" max="11272" width="9.1796875" style="32" customWidth="1"/>
    <col min="11273" max="11273" width="10" style="32" customWidth="1"/>
    <col min="11274" max="11274" width="9.453125" style="32" customWidth="1"/>
    <col min="11275" max="11521" width="9.1796875" style="32"/>
    <col min="11522" max="11522" width="37.36328125" style="32" customWidth="1"/>
    <col min="11523" max="11523" width="8.453125" style="32" customWidth="1"/>
    <col min="11524" max="11524" width="6" style="32" customWidth="1"/>
    <col min="11525" max="11525" width="4.453125" style="32" customWidth="1"/>
    <col min="11526" max="11527" width="9.1796875" style="32"/>
    <col min="11528" max="11528" width="9.1796875" style="32" customWidth="1"/>
    <col min="11529" max="11529" width="10" style="32" customWidth="1"/>
    <col min="11530" max="11530" width="9.453125" style="32" customWidth="1"/>
    <col min="11531" max="11777" width="9.1796875" style="32"/>
    <col min="11778" max="11778" width="37.36328125" style="32" customWidth="1"/>
    <col min="11779" max="11779" width="8.453125" style="32" customWidth="1"/>
    <col min="11780" max="11780" width="6" style="32" customWidth="1"/>
    <col min="11781" max="11781" width="4.453125" style="32" customWidth="1"/>
    <col min="11782" max="11783" width="9.1796875" style="32"/>
    <col min="11784" max="11784" width="9.1796875" style="32" customWidth="1"/>
    <col min="11785" max="11785" width="10" style="32" customWidth="1"/>
    <col min="11786" max="11786" width="9.453125" style="32" customWidth="1"/>
    <col min="11787" max="12033" width="9.1796875" style="32"/>
    <col min="12034" max="12034" width="37.36328125" style="32" customWidth="1"/>
    <col min="12035" max="12035" width="8.453125" style="32" customWidth="1"/>
    <col min="12036" max="12036" width="6" style="32" customWidth="1"/>
    <col min="12037" max="12037" width="4.453125" style="32" customWidth="1"/>
    <col min="12038" max="12039" width="9.1796875" style="32"/>
    <col min="12040" max="12040" width="9.1796875" style="32" customWidth="1"/>
    <col min="12041" max="12041" width="10" style="32" customWidth="1"/>
    <col min="12042" max="12042" width="9.453125" style="32" customWidth="1"/>
    <col min="12043" max="12289" width="9.1796875" style="32"/>
    <col min="12290" max="12290" width="37.36328125" style="32" customWidth="1"/>
    <col min="12291" max="12291" width="8.453125" style="32" customWidth="1"/>
    <col min="12292" max="12292" width="6" style="32" customWidth="1"/>
    <col min="12293" max="12293" width="4.453125" style="32" customWidth="1"/>
    <col min="12294" max="12295" width="9.1796875" style="32"/>
    <col min="12296" max="12296" width="9.1796875" style="32" customWidth="1"/>
    <col min="12297" max="12297" width="10" style="32" customWidth="1"/>
    <col min="12298" max="12298" width="9.453125" style="32" customWidth="1"/>
    <col min="12299" max="12545" width="9.1796875" style="32"/>
    <col min="12546" max="12546" width="37.36328125" style="32" customWidth="1"/>
    <col min="12547" max="12547" width="8.453125" style="32" customWidth="1"/>
    <col min="12548" max="12548" width="6" style="32" customWidth="1"/>
    <col min="12549" max="12549" width="4.453125" style="32" customWidth="1"/>
    <col min="12550" max="12551" width="9.1796875" style="32"/>
    <col min="12552" max="12552" width="9.1796875" style="32" customWidth="1"/>
    <col min="12553" max="12553" width="10" style="32" customWidth="1"/>
    <col min="12554" max="12554" width="9.453125" style="32" customWidth="1"/>
    <col min="12555" max="12801" width="9.1796875" style="32"/>
    <col min="12802" max="12802" width="37.36328125" style="32" customWidth="1"/>
    <col min="12803" max="12803" width="8.453125" style="32" customWidth="1"/>
    <col min="12804" max="12804" width="6" style="32" customWidth="1"/>
    <col min="12805" max="12805" width="4.453125" style="32" customWidth="1"/>
    <col min="12806" max="12807" width="9.1796875" style="32"/>
    <col min="12808" max="12808" width="9.1796875" style="32" customWidth="1"/>
    <col min="12809" max="12809" width="10" style="32" customWidth="1"/>
    <col min="12810" max="12810" width="9.453125" style="32" customWidth="1"/>
    <col min="12811" max="13057" width="9.1796875" style="32"/>
    <col min="13058" max="13058" width="37.36328125" style="32" customWidth="1"/>
    <col min="13059" max="13059" width="8.453125" style="32" customWidth="1"/>
    <col min="13060" max="13060" width="6" style="32" customWidth="1"/>
    <col min="13061" max="13061" width="4.453125" style="32" customWidth="1"/>
    <col min="13062" max="13063" width="9.1796875" style="32"/>
    <col min="13064" max="13064" width="9.1796875" style="32" customWidth="1"/>
    <col min="13065" max="13065" width="10" style="32" customWidth="1"/>
    <col min="13066" max="13066" width="9.453125" style="32" customWidth="1"/>
    <col min="13067" max="13313" width="9.1796875" style="32"/>
    <col min="13314" max="13314" width="37.36328125" style="32" customWidth="1"/>
    <col min="13315" max="13315" width="8.453125" style="32" customWidth="1"/>
    <col min="13316" max="13316" width="6" style="32" customWidth="1"/>
    <col min="13317" max="13317" width="4.453125" style="32" customWidth="1"/>
    <col min="13318" max="13319" width="9.1796875" style="32"/>
    <col min="13320" max="13320" width="9.1796875" style="32" customWidth="1"/>
    <col min="13321" max="13321" width="10" style="32" customWidth="1"/>
    <col min="13322" max="13322" width="9.453125" style="32" customWidth="1"/>
    <col min="13323" max="13569" width="9.1796875" style="32"/>
    <col min="13570" max="13570" width="37.36328125" style="32" customWidth="1"/>
    <col min="13571" max="13571" width="8.453125" style="32" customWidth="1"/>
    <col min="13572" max="13572" width="6" style="32" customWidth="1"/>
    <col min="13573" max="13573" width="4.453125" style="32" customWidth="1"/>
    <col min="13574" max="13575" width="9.1796875" style="32"/>
    <col min="13576" max="13576" width="9.1796875" style="32" customWidth="1"/>
    <col min="13577" max="13577" width="10" style="32" customWidth="1"/>
    <col min="13578" max="13578" width="9.453125" style="32" customWidth="1"/>
    <col min="13579" max="13825" width="9.1796875" style="32"/>
    <col min="13826" max="13826" width="37.36328125" style="32" customWidth="1"/>
    <col min="13827" max="13827" width="8.453125" style="32" customWidth="1"/>
    <col min="13828" max="13828" width="6" style="32" customWidth="1"/>
    <col min="13829" max="13829" width="4.453125" style="32" customWidth="1"/>
    <col min="13830" max="13831" width="9.1796875" style="32"/>
    <col min="13832" max="13832" width="9.1796875" style="32" customWidth="1"/>
    <col min="13833" max="13833" width="10" style="32" customWidth="1"/>
    <col min="13834" max="13834" width="9.453125" style="32" customWidth="1"/>
    <col min="13835" max="14081" width="9.1796875" style="32"/>
    <col min="14082" max="14082" width="37.36328125" style="32" customWidth="1"/>
    <col min="14083" max="14083" width="8.453125" style="32" customWidth="1"/>
    <col min="14084" max="14084" width="6" style="32" customWidth="1"/>
    <col min="14085" max="14085" width="4.453125" style="32" customWidth="1"/>
    <col min="14086" max="14087" width="9.1796875" style="32"/>
    <col min="14088" max="14088" width="9.1796875" style="32" customWidth="1"/>
    <col min="14089" max="14089" width="10" style="32" customWidth="1"/>
    <col min="14090" max="14090" width="9.453125" style="32" customWidth="1"/>
    <col min="14091" max="14337" width="9.1796875" style="32"/>
    <col min="14338" max="14338" width="37.36328125" style="32" customWidth="1"/>
    <col min="14339" max="14339" width="8.453125" style="32" customWidth="1"/>
    <col min="14340" max="14340" width="6" style="32" customWidth="1"/>
    <col min="14341" max="14341" width="4.453125" style="32" customWidth="1"/>
    <col min="14342" max="14343" width="9.1796875" style="32"/>
    <col min="14344" max="14344" width="9.1796875" style="32" customWidth="1"/>
    <col min="14345" max="14345" width="10" style="32" customWidth="1"/>
    <col min="14346" max="14346" width="9.453125" style="32" customWidth="1"/>
    <col min="14347" max="14593" width="9.1796875" style="32"/>
    <col min="14594" max="14594" width="37.36328125" style="32" customWidth="1"/>
    <col min="14595" max="14595" width="8.453125" style="32" customWidth="1"/>
    <col min="14596" max="14596" width="6" style="32" customWidth="1"/>
    <col min="14597" max="14597" width="4.453125" style="32" customWidth="1"/>
    <col min="14598" max="14599" width="9.1796875" style="32"/>
    <col min="14600" max="14600" width="9.1796875" style="32" customWidth="1"/>
    <col min="14601" max="14601" width="10" style="32" customWidth="1"/>
    <col min="14602" max="14602" width="9.453125" style="32" customWidth="1"/>
    <col min="14603" max="14849" width="9.1796875" style="32"/>
    <col min="14850" max="14850" width="37.36328125" style="32" customWidth="1"/>
    <col min="14851" max="14851" width="8.453125" style="32" customWidth="1"/>
    <col min="14852" max="14852" width="6" style="32" customWidth="1"/>
    <col min="14853" max="14853" width="4.453125" style="32" customWidth="1"/>
    <col min="14854" max="14855" width="9.1796875" style="32"/>
    <col min="14856" max="14856" width="9.1796875" style="32" customWidth="1"/>
    <col min="14857" max="14857" width="10" style="32" customWidth="1"/>
    <col min="14858" max="14858" width="9.453125" style="32" customWidth="1"/>
    <col min="14859" max="15105" width="9.1796875" style="32"/>
    <col min="15106" max="15106" width="37.36328125" style="32" customWidth="1"/>
    <col min="15107" max="15107" width="8.453125" style="32" customWidth="1"/>
    <col min="15108" max="15108" width="6" style="32" customWidth="1"/>
    <col min="15109" max="15109" width="4.453125" style="32" customWidth="1"/>
    <col min="15110" max="15111" width="9.1796875" style="32"/>
    <col min="15112" max="15112" width="9.1796875" style="32" customWidth="1"/>
    <col min="15113" max="15113" width="10" style="32" customWidth="1"/>
    <col min="15114" max="15114" width="9.453125" style="32" customWidth="1"/>
    <col min="15115" max="15361" width="9.1796875" style="32"/>
    <col min="15362" max="15362" width="37.36328125" style="32" customWidth="1"/>
    <col min="15363" max="15363" width="8.453125" style="32" customWidth="1"/>
    <col min="15364" max="15364" width="6" style="32" customWidth="1"/>
    <col min="15365" max="15365" width="4.453125" style="32" customWidth="1"/>
    <col min="15366" max="15367" width="9.1796875" style="32"/>
    <col min="15368" max="15368" width="9.1796875" style="32" customWidth="1"/>
    <col min="15369" max="15369" width="10" style="32" customWidth="1"/>
    <col min="15370" max="15370" width="9.453125" style="32" customWidth="1"/>
    <col min="15371" max="15617" width="9.1796875" style="32"/>
    <col min="15618" max="15618" width="37.36328125" style="32" customWidth="1"/>
    <col min="15619" max="15619" width="8.453125" style="32" customWidth="1"/>
    <col min="15620" max="15620" width="6" style="32" customWidth="1"/>
    <col min="15621" max="15621" width="4.453125" style="32" customWidth="1"/>
    <col min="15622" max="15623" width="9.1796875" style="32"/>
    <col min="15624" max="15624" width="9.1796875" style="32" customWidth="1"/>
    <col min="15625" max="15625" width="10" style="32" customWidth="1"/>
    <col min="15626" max="15626" width="9.453125" style="32" customWidth="1"/>
    <col min="15627" max="15873" width="9.1796875" style="32"/>
    <col min="15874" max="15874" width="37.36328125" style="32" customWidth="1"/>
    <col min="15875" max="15875" width="8.453125" style="32" customWidth="1"/>
    <col min="15876" max="15876" width="6" style="32" customWidth="1"/>
    <col min="15877" max="15877" width="4.453125" style="32" customWidth="1"/>
    <col min="15878" max="15879" width="9.1796875" style="32"/>
    <col min="15880" max="15880" width="9.1796875" style="32" customWidth="1"/>
    <col min="15881" max="15881" width="10" style="32" customWidth="1"/>
    <col min="15882" max="15882" width="9.453125" style="32" customWidth="1"/>
    <col min="15883" max="16129" width="9.1796875" style="32"/>
    <col min="16130" max="16130" width="37.36328125" style="32" customWidth="1"/>
    <col min="16131" max="16131" width="8.453125" style="32" customWidth="1"/>
    <col min="16132" max="16132" width="6" style="32" customWidth="1"/>
    <col min="16133" max="16133" width="4.453125" style="32" customWidth="1"/>
    <col min="16134" max="16135" width="9.1796875" style="32"/>
    <col min="16136" max="16136" width="9.1796875" style="32" customWidth="1"/>
    <col min="16137" max="16137" width="10" style="32" customWidth="1"/>
    <col min="16138" max="16138" width="9.453125" style="32" customWidth="1"/>
    <col min="16139" max="16384" width="9.1796875" style="32"/>
  </cols>
  <sheetData>
    <row r="1" spans="1:11" ht="35" customHeight="1" thickBot="1" x14ac:dyDescent="0.35">
      <c r="A1" s="31" t="s">
        <v>955</v>
      </c>
      <c r="B1" s="134" t="s">
        <v>198</v>
      </c>
      <c r="C1" s="570" t="s">
        <v>1013</v>
      </c>
      <c r="D1" s="571"/>
      <c r="E1" s="572"/>
      <c r="F1" s="570" t="s">
        <v>1068</v>
      </c>
      <c r="G1" s="572"/>
      <c r="H1" s="134" t="s">
        <v>1069</v>
      </c>
      <c r="I1" s="774" t="s">
        <v>355</v>
      </c>
      <c r="J1" s="775"/>
      <c r="K1" s="776"/>
    </row>
    <row r="2" spans="1:11" ht="16.25" customHeight="1" thickBot="1" x14ac:dyDescent="0.35">
      <c r="A2" s="39"/>
      <c r="B2" s="62" t="s">
        <v>440</v>
      </c>
      <c r="C2" s="63"/>
      <c r="D2" s="63"/>
      <c r="E2" s="63"/>
      <c r="F2" s="63"/>
      <c r="G2" s="63"/>
      <c r="H2" s="63"/>
      <c r="I2" s="63"/>
      <c r="J2" s="63"/>
      <c r="K2" s="64"/>
    </row>
    <row r="3" spans="1:11" ht="15.75" customHeight="1" thickBot="1" x14ac:dyDescent="0.35">
      <c r="A3" s="35"/>
      <c r="B3" s="36" t="s">
        <v>419</v>
      </c>
      <c r="C3" s="792"/>
      <c r="D3" s="793"/>
      <c r="E3" s="794"/>
      <c r="F3" s="792"/>
      <c r="G3" s="794"/>
      <c r="H3" s="37"/>
      <c r="I3" s="792"/>
      <c r="J3" s="793"/>
      <c r="K3" s="794"/>
    </row>
    <row r="4" spans="1:11" ht="15.75" customHeight="1" thickBot="1" x14ac:dyDescent="0.35">
      <c r="A4" s="35"/>
      <c r="B4" s="38" t="s">
        <v>339</v>
      </c>
      <c r="C4" s="792" t="s">
        <v>43</v>
      </c>
      <c r="D4" s="793"/>
      <c r="E4" s="794"/>
      <c r="F4" s="792"/>
      <c r="G4" s="794"/>
      <c r="H4" s="37"/>
      <c r="I4" s="792"/>
      <c r="J4" s="793"/>
      <c r="K4" s="794"/>
    </row>
    <row r="5" spans="1:11" ht="32.25" customHeight="1" thickBot="1" x14ac:dyDescent="0.35">
      <c r="A5" s="681"/>
      <c r="B5" s="681" t="s">
        <v>46</v>
      </c>
      <c r="C5" s="681" t="s">
        <v>422</v>
      </c>
      <c r="D5" s="744" t="s">
        <v>48</v>
      </c>
      <c r="E5" s="745"/>
      <c r="F5" s="745"/>
      <c r="G5" s="746"/>
      <c r="H5" s="681" t="s">
        <v>50</v>
      </c>
      <c r="I5" s="681" t="s">
        <v>257</v>
      </c>
      <c r="J5" s="681" t="s">
        <v>159</v>
      </c>
      <c r="K5" s="681" t="s">
        <v>258</v>
      </c>
    </row>
    <row r="6" spans="1:11" ht="17.25" customHeight="1" thickBot="1" x14ac:dyDescent="0.35">
      <c r="A6" s="682"/>
      <c r="B6" s="682"/>
      <c r="C6" s="682"/>
      <c r="D6" s="40">
        <v>2021</v>
      </c>
      <c r="E6" s="744">
        <v>2022</v>
      </c>
      <c r="F6" s="746"/>
      <c r="G6" s="40">
        <v>2023</v>
      </c>
      <c r="H6" s="682"/>
      <c r="I6" s="682"/>
      <c r="J6" s="682"/>
      <c r="K6" s="682"/>
    </row>
    <row r="7" spans="1:11" ht="27" customHeight="1" thickBot="1" x14ac:dyDescent="0.35">
      <c r="A7" s="50"/>
      <c r="B7" s="49" t="s">
        <v>441</v>
      </c>
      <c r="C7" s="42"/>
      <c r="D7" s="43"/>
      <c r="E7" s="43"/>
      <c r="F7" s="43"/>
      <c r="G7" s="43"/>
      <c r="H7" s="43"/>
      <c r="I7" s="43"/>
      <c r="J7" s="43"/>
      <c r="K7" s="44"/>
    </row>
    <row r="8" spans="1:11" ht="49.5" customHeight="1" thickBot="1" x14ac:dyDescent="0.35">
      <c r="A8" s="45"/>
      <c r="B8" s="103" t="s">
        <v>442</v>
      </c>
      <c r="C8" s="328">
        <v>2023</v>
      </c>
      <c r="D8" s="441">
        <v>22944</v>
      </c>
      <c r="E8" s="737">
        <v>22944</v>
      </c>
      <c r="F8" s="738"/>
      <c r="G8" s="441">
        <v>22944</v>
      </c>
      <c r="H8" s="103"/>
      <c r="I8" s="103" t="s">
        <v>443</v>
      </c>
      <c r="J8" s="103" t="s">
        <v>444</v>
      </c>
      <c r="K8" s="103"/>
    </row>
    <row r="9" spans="1:11" ht="65.5" thickBot="1" x14ac:dyDescent="0.35">
      <c r="A9" s="45"/>
      <c r="B9" s="103" t="s">
        <v>445</v>
      </c>
      <c r="C9" s="328" t="s">
        <v>5</v>
      </c>
      <c r="D9" s="441">
        <v>0</v>
      </c>
      <c r="E9" s="737">
        <v>0</v>
      </c>
      <c r="F9" s="738"/>
      <c r="G9" s="441">
        <v>0</v>
      </c>
      <c r="H9" s="103"/>
      <c r="I9" s="103" t="s">
        <v>138</v>
      </c>
      <c r="J9" s="103" t="s">
        <v>1264</v>
      </c>
      <c r="K9" s="103"/>
    </row>
    <row r="10" spans="1:11" ht="65.5" thickBot="1" x14ac:dyDescent="0.35">
      <c r="A10" s="45"/>
      <c r="B10" s="103" t="s">
        <v>447</v>
      </c>
      <c r="C10" s="328" t="s">
        <v>5</v>
      </c>
      <c r="D10" s="441">
        <v>0</v>
      </c>
      <c r="E10" s="719">
        <v>0</v>
      </c>
      <c r="F10" s="738"/>
      <c r="G10" s="441">
        <v>0</v>
      </c>
      <c r="H10" s="103"/>
      <c r="I10" s="103" t="s">
        <v>129</v>
      </c>
      <c r="J10" s="103" t="s">
        <v>1264</v>
      </c>
      <c r="K10" s="103"/>
    </row>
    <row r="11" spans="1:11" ht="52.5" thickBot="1" x14ac:dyDescent="0.35">
      <c r="A11" s="45"/>
      <c r="B11" s="103" t="s">
        <v>448</v>
      </c>
      <c r="C11" s="328">
        <v>2021</v>
      </c>
      <c r="D11" s="441">
        <v>4400</v>
      </c>
      <c r="E11" s="737">
        <v>4400</v>
      </c>
      <c r="F11" s="738"/>
      <c r="G11" s="441">
        <v>4400</v>
      </c>
      <c r="H11" s="103"/>
      <c r="I11" s="103" t="s">
        <v>138</v>
      </c>
      <c r="J11" s="103" t="s">
        <v>1265</v>
      </c>
      <c r="K11" s="103"/>
    </row>
    <row r="12" spans="1:11" ht="26.5" thickBot="1" x14ac:dyDescent="0.35">
      <c r="A12" s="57"/>
      <c r="B12" s="56" t="s">
        <v>449</v>
      </c>
      <c r="C12" s="425"/>
      <c r="D12" s="440"/>
      <c r="E12" s="440"/>
      <c r="F12" s="440"/>
      <c r="G12" s="440"/>
      <c r="H12" s="53"/>
      <c r="I12" s="53"/>
      <c r="J12" s="53"/>
      <c r="K12" s="54"/>
    </row>
    <row r="13" spans="1:11" ht="102" customHeight="1" thickBot="1" x14ac:dyDescent="0.35">
      <c r="A13" s="45"/>
      <c r="B13" s="68" t="s">
        <v>1266</v>
      </c>
      <c r="C13" s="328">
        <v>2022</v>
      </c>
      <c r="D13" s="441">
        <v>20000</v>
      </c>
      <c r="E13" s="737">
        <v>0</v>
      </c>
      <c r="F13" s="738"/>
      <c r="G13" s="441">
        <v>0</v>
      </c>
      <c r="H13" s="68"/>
      <c r="I13" s="68" t="s">
        <v>450</v>
      </c>
      <c r="J13" s="68" t="s">
        <v>451</v>
      </c>
      <c r="K13" s="103"/>
    </row>
    <row r="14" spans="1:11" ht="155" customHeight="1" thickBot="1" x14ac:dyDescent="0.35">
      <c r="A14" s="45"/>
      <c r="B14" s="68" t="s">
        <v>1267</v>
      </c>
      <c r="C14" s="328">
        <v>2022</v>
      </c>
      <c r="D14" s="441">
        <v>4400</v>
      </c>
      <c r="E14" s="737">
        <v>4400</v>
      </c>
      <c r="F14" s="738"/>
      <c r="G14" s="441">
        <v>4400</v>
      </c>
      <c r="H14" s="68"/>
      <c r="I14" s="68" t="s">
        <v>902</v>
      </c>
      <c r="J14" s="68" t="s">
        <v>1268</v>
      </c>
      <c r="K14" s="103"/>
    </row>
    <row r="15" spans="1:11" ht="91.5" thickBot="1" x14ac:dyDescent="0.35">
      <c r="A15" s="45"/>
      <c r="B15" s="68" t="s">
        <v>453</v>
      </c>
      <c r="C15" s="377">
        <v>2022</v>
      </c>
      <c r="D15" s="434">
        <v>6400</v>
      </c>
      <c r="E15" s="732">
        <v>6400</v>
      </c>
      <c r="F15" s="726"/>
      <c r="G15" s="434">
        <v>6400</v>
      </c>
      <c r="H15" s="68"/>
      <c r="I15" s="68" t="s">
        <v>902</v>
      </c>
      <c r="J15" s="68" t="s">
        <v>452</v>
      </c>
      <c r="K15" s="103"/>
    </row>
    <row r="16" spans="1:11" ht="39.5" thickBot="1" x14ac:dyDescent="0.35">
      <c r="A16" s="57"/>
      <c r="B16" s="58" t="s">
        <v>454</v>
      </c>
      <c r="C16" s="425"/>
      <c r="D16" s="440"/>
      <c r="E16" s="440"/>
      <c r="F16" s="440"/>
      <c r="G16" s="440"/>
      <c r="H16" s="53"/>
      <c r="I16" s="53"/>
      <c r="J16" s="53"/>
      <c r="K16" s="54"/>
    </row>
    <row r="17" spans="1:26" ht="125.25" customHeight="1" thickBot="1" x14ac:dyDescent="0.35">
      <c r="A17" s="45"/>
      <c r="B17" s="103" t="s">
        <v>455</v>
      </c>
      <c r="C17" s="377">
        <v>2022</v>
      </c>
      <c r="D17" s="434">
        <v>28153.439999999999</v>
      </c>
      <c r="E17" s="732">
        <v>28153.439999999999</v>
      </c>
      <c r="F17" s="726"/>
      <c r="G17" s="434">
        <v>28153.439999999999</v>
      </c>
      <c r="H17" s="103"/>
      <c r="I17" s="103" t="s">
        <v>29</v>
      </c>
      <c r="J17" s="103" t="s">
        <v>456</v>
      </c>
      <c r="K17" s="103"/>
    </row>
    <row r="18" spans="1:26" ht="78.5" thickBot="1" x14ac:dyDescent="0.35">
      <c r="A18" s="45"/>
      <c r="B18" s="103" t="s">
        <v>457</v>
      </c>
      <c r="C18" s="377">
        <v>2022</v>
      </c>
      <c r="D18" s="434">
        <v>14076.72</v>
      </c>
      <c r="E18" s="732">
        <v>14076.72</v>
      </c>
      <c r="F18" s="726"/>
      <c r="G18" s="434">
        <v>14076.72</v>
      </c>
      <c r="H18" s="103"/>
      <c r="I18" s="103" t="s">
        <v>29</v>
      </c>
      <c r="J18" s="103" t="s">
        <v>458</v>
      </c>
      <c r="K18" s="103"/>
    </row>
    <row r="19" spans="1:26" ht="39.5" thickBot="1" x14ac:dyDescent="0.35">
      <c r="A19" s="45"/>
      <c r="B19" s="103" t="s">
        <v>459</v>
      </c>
      <c r="C19" s="489">
        <v>2022</v>
      </c>
      <c r="D19" s="430">
        <v>4830</v>
      </c>
      <c r="E19" s="732">
        <v>4830</v>
      </c>
      <c r="F19" s="726"/>
      <c r="G19" s="430">
        <v>4830</v>
      </c>
      <c r="H19" s="59"/>
      <c r="I19" s="103" t="s">
        <v>29</v>
      </c>
      <c r="J19" s="103" t="s">
        <v>446</v>
      </c>
      <c r="K19" s="103"/>
    </row>
    <row r="20" spans="1:26" ht="65.5" thickBot="1" x14ac:dyDescent="0.35">
      <c r="A20" s="45"/>
      <c r="B20" s="103" t="s">
        <v>460</v>
      </c>
      <c r="C20" s="355">
        <v>2022</v>
      </c>
      <c r="D20" s="430">
        <v>4830</v>
      </c>
      <c r="E20" s="732">
        <v>4830</v>
      </c>
      <c r="F20" s="726"/>
      <c r="G20" s="430">
        <v>4830</v>
      </c>
      <c r="H20" s="59"/>
      <c r="I20" s="60" t="s">
        <v>461</v>
      </c>
      <c r="J20" s="60" t="s">
        <v>462</v>
      </c>
      <c r="K20" s="103"/>
    </row>
    <row r="21" spans="1:26" ht="25.5" customHeight="1" thickBot="1" x14ac:dyDescent="0.35">
      <c r="A21" s="57"/>
      <c r="B21" s="56" t="s">
        <v>460</v>
      </c>
      <c r="C21" s="425"/>
      <c r="D21" s="440"/>
      <c r="E21" s="440"/>
      <c r="F21" s="440"/>
      <c r="G21" s="440"/>
      <c r="H21" s="53"/>
      <c r="I21" s="53"/>
      <c r="J21" s="53"/>
      <c r="K21" s="54"/>
    </row>
    <row r="22" spans="1:26" ht="130.5" thickBot="1" x14ac:dyDescent="0.35">
      <c r="A22" s="67"/>
      <c r="B22" s="68" t="s">
        <v>463</v>
      </c>
      <c r="C22" s="377">
        <v>2022</v>
      </c>
      <c r="D22" s="434">
        <v>1173.0600000000002</v>
      </c>
      <c r="E22" s="732">
        <v>0</v>
      </c>
      <c r="F22" s="726"/>
      <c r="G22" s="434">
        <v>0</v>
      </c>
      <c r="H22" s="68"/>
      <c r="I22" s="68" t="s">
        <v>138</v>
      </c>
      <c r="J22" s="68" t="s">
        <v>464</v>
      </c>
      <c r="K22" s="68"/>
    </row>
    <row r="23" spans="1:26" ht="64.5" customHeight="1" thickBot="1" x14ac:dyDescent="0.35">
      <c r="A23" s="67"/>
      <c r="B23" s="68" t="s">
        <v>465</v>
      </c>
      <c r="C23" s="429">
        <v>2022</v>
      </c>
      <c r="D23" s="430">
        <v>28153.439999999999</v>
      </c>
      <c r="E23" s="732">
        <v>28153.439999999999</v>
      </c>
      <c r="F23" s="726"/>
      <c r="G23" s="430">
        <v>28153.439999999999</v>
      </c>
      <c r="H23" s="70"/>
      <c r="I23" s="104" t="s">
        <v>138</v>
      </c>
      <c r="J23" s="104" t="s">
        <v>466</v>
      </c>
      <c r="K23" s="68"/>
    </row>
    <row r="24" spans="1:26" ht="39.5" thickBot="1" x14ac:dyDescent="0.35">
      <c r="A24" s="67"/>
      <c r="B24" s="68" t="s">
        <v>467</v>
      </c>
      <c r="C24" s="489">
        <v>2022</v>
      </c>
      <c r="D24" s="430">
        <v>4830</v>
      </c>
      <c r="E24" s="732">
        <v>4830</v>
      </c>
      <c r="F24" s="726"/>
      <c r="G24" s="430">
        <v>4830</v>
      </c>
      <c r="H24" s="70"/>
      <c r="I24" s="70" t="s">
        <v>138</v>
      </c>
      <c r="J24" s="68" t="s">
        <v>446</v>
      </c>
      <c r="K24" s="68"/>
    </row>
    <row r="25" spans="1:26" ht="27.75" customHeight="1" thickBot="1" x14ac:dyDescent="0.35">
      <c r="A25" s="57"/>
      <c r="B25" s="56" t="s">
        <v>468</v>
      </c>
      <c r="C25" s="490"/>
      <c r="D25" s="491"/>
      <c r="E25" s="491"/>
      <c r="F25" s="491"/>
      <c r="G25" s="440"/>
      <c r="H25" s="53"/>
      <c r="I25" s="92"/>
      <c r="J25" s="53"/>
      <c r="K25" s="54"/>
    </row>
    <row r="26" spans="1:26" ht="39.5" thickBot="1" x14ac:dyDescent="0.35">
      <c r="A26" s="45"/>
      <c r="B26" s="68" t="s">
        <v>1269</v>
      </c>
      <c r="C26" s="328">
        <v>2022</v>
      </c>
      <c r="D26" s="441">
        <v>4830</v>
      </c>
      <c r="E26" s="737">
        <v>4830</v>
      </c>
      <c r="F26" s="738"/>
      <c r="G26" s="441">
        <v>4830</v>
      </c>
      <c r="H26" s="103"/>
      <c r="I26" s="59" t="s">
        <v>138</v>
      </c>
      <c r="J26" s="103" t="s">
        <v>1270</v>
      </c>
      <c r="K26" s="103"/>
    </row>
    <row r="27" spans="1:26" ht="111.75" customHeight="1" thickBot="1" x14ac:dyDescent="0.35">
      <c r="A27" s="45"/>
      <c r="B27" s="103" t="s">
        <v>469</v>
      </c>
      <c r="C27" s="328">
        <v>2022</v>
      </c>
      <c r="D27" s="441">
        <v>1173.0600000000002</v>
      </c>
      <c r="E27" s="737">
        <v>0</v>
      </c>
      <c r="F27" s="738"/>
      <c r="G27" s="441">
        <v>0</v>
      </c>
      <c r="H27" s="103"/>
      <c r="I27" s="103" t="s">
        <v>450</v>
      </c>
      <c r="J27" s="103" t="s">
        <v>470</v>
      </c>
      <c r="K27" s="103"/>
    </row>
    <row r="28" spans="1:26" ht="104.5" thickBot="1" x14ac:dyDescent="0.35">
      <c r="A28" s="45"/>
      <c r="B28" s="103" t="s">
        <v>471</v>
      </c>
      <c r="C28" s="328">
        <v>2022</v>
      </c>
      <c r="D28" s="441">
        <f>2500+2*1173.06</f>
        <v>4846.12</v>
      </c>
      <c r="E28" s="737">
        <f>2500+1173.06</f>
        <v>3673.06</v>
      </c>
      <c r="F28" s="738"/>
      <c r="G28" s="441">
        <f>2500+1173.06</f>
        <v>3673.06</v>
      </c>
      <c r="H28" s="103"/>
      <c r="I28" s="103" t="s">
        <v>59</v>
      </c>
      <c r="J28" s="103" t="s">
        <v>472</v>
      </c>
      <c r="K28" s="103"/>
    </row>
    <row r="29" spans="1:26" ht="26.5" thickBot="1" x14ac:dyDescent="0.35">
      <c r="A29" s="45"/>
      <c r="B29" s="103" t="s">
        <v>473</v>
      </c>
      <c r="C29" s="328">
        <v>2022</v>
      </c>
      <c r="D29" s="441">
        <v>1300</v>
      </c>
      <c r="E29" s="770">
        <v>1300</v>
      </c>
      <c r="F29" s="771"/>
      <c r="G29" s="441">
        <v>1300</v>
      </c>
      <c r="H29" s="103"/>
      <c r="I29" s="103" t="s">
        <v>474</v>
      </c>
      <c r="J29" s="103" t="s">
        <v>475</v>
      </c>
      <c r="K29" s="103"/>
    </row>
    <row r="30" spans="1:26" s="488" customFormat="1" ht="65.5" thickBot="1" x14ac:dyDescent="0.4">
      <c r="A30" s="461"/>
      <c r="B30" s="404" t="s">
        <v>1271</v>
      </c>
      <c r="C30" s="328" t="s">
        <v>3</v>
      </c>
      <c r="D30" s="492"/>
      <c r="E30" s="799"/>
      <c r="F30" s="800"/>
      <c r="G30" s="493"/>
      <c r="H30" s="454"/>
      <c r="I30" s="404" t="s">
        <v>62</v>
      </c>
      <c r="J30" s="404" t="s">
        <v>1272</v>
      </c>
      <c r="K30" s="454"/>
      <c r="L30" s="487"/>
      <c r="M30" s="487"/>
      <c r="N30" s="487"/>
      <c r="O30" s="487"/>
      <c r="P30" s="487"/>
      <c r="Q30" s="487"/>
      <c r="R30" s="487"/>
      <c r="S30" s="487"/>
      <c r="T30" s="487"/>
      <c r="U30" s="487"/>
      <c r="V30" s="487"/>
      <c r="W30" s="487"/>
      <c r="X30" s="487"/>
      <c r="Y30" s="487"/>
      <c r="Z30" s="487"/>
    </row>
    <row r="31" spans="1:26" ht="14.5" thickBot="1" x14ac:dyDescent="0.35">
      <c r="A31" s="45"/>
      <c r="B31" s="533" t="s">
        <v>476</v>
      </c>
      <c r="C31" s="534"/>
      <c r="D31" s="537">
        <f>SUM(D8:D11,D13:D15,D17:D20,D22:D24,D26:D29)</f>
        <v>156339.84</v>
      </c>
      <c r="E31" s="802">
        <f>SUM(E8:E11,E13:E15,E17:E20,E22:E24,E26:E29)</f>
        <v>132820.66</v>
      </c>
      <c r="F31" s="803"/>
      <c r="G31" s="537">
        <f>SUM(G8:G11,G13:G15,G17:G20,G22:G24,G26:G29)</f>
        <v>132820.66</v>
      </c>
      <c r="H31" s="534"/>
      <c r="I31" s="534"/>
      <c r="J31" s="534"/>
      <c r="K31" s="534"/>
    </row>
    <row r="32" spans="1:26" ht="14.5" thickBot="1" x14ac:dyDescent="0.35">
      <c r="A32" s="45"/>
      <c r="B32" s="536" t="s">
        <v>297</v>
      </c>
      <c r="C32" s="534"/>
      <c r="D32" s="535">
        <v>0</v>
      </c>
      <c r="E32" s="780">
        <v>0</v>
      </c>
      <c r="F32" s="781"/>
      <c r="G32" s="535">
        <v>0</v>
      </c>
      <c r="H32" s="534"/>
      <c r="I32" s="534"/>
      <c r="J32" s="534"/>
      <c r="K32" s="534"/>
    </row>
    <row r="33" spans="1:11" ht="14.5" thickBot="1" x14ac:dyDescent="0.35">
      <c r="A33" s="45"/>
      <c r="B33" s="536" t="s">
        <v>298</v>
      </c>
      <c r="C33" s="534"/>
      <c r="D33" s="535">
        <v>156339.84</v>
      </c>
      <c r="E33" s="780">
        <v>132820.66</v>
      </c>
      <c r="F33" s="781"/>
      <c r="G33" s="535">
        <v>132820.66</v>
      </c>
      <c r="H33" s="534"/>
      <c r="I33" s="534"/>
      <c r="J33" s="534"/>
      <c r="K33" s="534"/>
    </row>
    <row r="34" spans="1:11" ht="14.5" thickBot="1" x14ac:dyDescent="0.35">
      <c r="A34" s="45"/>
      <c r="B34" s="47"/>
      <c r="C34" s="103"/>
      <c r="D34" s="510"/>
      <c r="E34" s="510"/>
      <c r="F34" s="510"/>
      <c r="G34" s="510"/>
      <c r="H34" s="103"/>
      <c r="I34" s="103"/>
      <c r="J34" s="103"/>
      <c r="K34" s="103"/>
    </row>
    <row r="35" spans="1:11" s="255" customFormat="1" ht="16.5" customHeight="1" thickBot="1" x14ac:dyDescent="0.4">
      <c r="A35" s="147"/>
      <c r="B35" s="336" t="s">
        <v>998</v>
      </c>
      <c r="C35" s="538"/>
      <c r="D35" s="451">
        <v>1354218</v>
      </c>
      <c r="E35" s="765">
        <v>1301618</v>
      </c>
      <c r="F35" s="801"/>
      <c r="G35" s="451">
        <v>1100861</v>
      </c>
      <c r="H35" s="340"/>
      <c r="I35" s="340"/>
      <c r="J35" s="340"/>
      <c r="K35" s="340"/>
    </row>
    <row r="36" spans="1:11" s="255" customFormat="1" ht="26.5" customHeight="1" thickBot="1" x14ac:dyDescent="0.4">
      <c r="A36" s="147"/>
      <c r="B36" s="339" t="s">
        <v>251</v>
      </c>
      <c r="C36" s="538"/>
      <c r="D36" s="451"/>
      <c r="E36" s="765"/>
      <c r="F36" s="801"/>
      <c r="G36" s="451"/>
      <c r="H36" s="340"/>
      <c r="I36" s="340"/>
      <c r="J36" s="340"/>
      <c r="K36" s="340"/>
    </row>
    <row r="37" spans="1:11" s="255" customFormat="1" ht="16" thickBot="1" x14ac:dyDescent="0.4">
      <c r="A37" s="147"/>
      <c r="B37" s="339" t="s">
        <v>252</v>
      </c>
      <c r="C37" s="538"/>
      <c r="D37" s="451">
        <v>1354218</v>
      </c>
      <c r="E37" s="765">
        <v>1301618</v>
      </c>
      <c r="F37" s="801"/>
      <c r="G37" s="451">
        <v>1100861</v>
      </c>
      <c r="H37" s="340"/>
      <c r="I37" s="340"/>
      <c r="J37" s="340"/>
      <c r="K37" s="340"/>
    </row>
  </sheetData>
  <mergeCells count="43">
    <mergeCell ref="E10:F10"/>
    <mergeCell ref="E19:F19"/>
    <mergeCell ref="E20:F20"/>
    <mergeCell ref="E37:F37"/>
    <mergeCell ref="E36:F36"/>
    <mergeCell ref="E14:F14"/>
    <mergeCell ref="E15:F15"/>
    <mergeCell ref="E17:F17"/>
    <mergeCell ref="E18:F18"/>
    <mergeCell ref="E22:F22"/>
    <mergeCell ref="E26:F26"/>
    <mergeCell ref="E27:F27"/>
    <mergeCell ref="E28:F28"/>
    <mergeCell ref="E31:F31"/>
    <mergeCell ref="E32:F32"/>
    <mergeCell ref="E33:F33"/>
    <mergeCell ref="E23:F23"/>
    <mergeCell ref="E24:F24"/>
    <mergeCell ref="E29:F29"/>
    <mergeCell ref="E35:F35"/>
    <mergeCell ref="E13:F13"/>
    <mergeCell ref="A5:A6"/>
    <mergeCell ref="B5:B6"/>
    <mergeCell ref="C5:C6"/>
    <mergeCell ref="D5:G5"/>
    <mergeCell ref="H5:H6"/>
    <mergeCell ref="E6:F6"/>
    <mergeCell ref="I1:K1"/>
    <mergeCell ref="C3:E3"/>
    <mergeCell ref="F3:G3"/>
    <mergeCell ref="I3:K3"/>
    <mergeCell ref="E30:F30"/>
    <mergeCell ref="E8:F8"/>
    <mergeCell ref="E9:F9"/>
    <mergeCell ref="E11:F11"/>
    <mergeCell ref="C1:E1"/>
    <mergeCell ref="F1:G1"/>
    <mergeCell ref="C4:E4"/>
    <mergeCell ref="F4:G4"/>
    <mergeCell ref="I4:K4"/>
    <mergeCell ref="I5:I6"/>
    <mergeCell ref="J5:J6"/>
    <mergeCell ref="K5:K6"/>
  </mergeCells>
  <pageMargins left="0.7" right="0.7" top="0.75" bottom="0.75" header="0.3" footer="0.3"/>
  <pageSetup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3"/>
  <sheetViews>
    <sheetView zoomScale="50" zoomScaleNormal="50" workbookViewId="0">
      <pane ySplit="1" topLeftCell="A38" activePane="bottomLeft" state="frozen"/>
      <selection pane="bottomLeft" activeCell="W29" sqref="W29"/>
    </sheetView>
  </sheetViews>
  <sheetFormatPr defaultColWidth="9.1796875" defaultRowHeight="14" x14ac:dyDescent="0.3"/>
  <cols>
    <col min="1" max="1" width="9.1796875" style="32"/>
    <col min="2" max="2" width="37.36328125" style="32" customWidth="1"/>
    <col min="3" max="3" width="8.453125" style="32" customWidth="1"/>
    <col min="4" max="4" width="8.6328125" style="32" customWidth="1"/>
    <col min="5" max="6" width="4.6328125" style="32" customWidth="1"/>
    <col min="7" max="7" width="8.6328125" style="32" customWidth="1"/>
    <col min="8" max="8" width="9.6328125" style="32" customWidth="1"/>
    <col min="9" max="9" width="7.6328125" style="32" customWidth="1"/>
    <col min="10" max="10" width="17.6328125" style="32" customWidth="1"/>
    <col min="11" max="16384" width="9.1796875" style="32"/>
  </cols>
  <sheetData>
    <row r="1" spans="1:11" ht="23.5" customHeight="1" thickBot="1" x14ac:dyDescent="0.35">
      <c r="A1" s="85" t="s">
        <v>955</v>
      </c>
      <c r="B1" s="134" t="s">
        <v>198</v>
      </c>
      <c r="C1" s="570" t="s">
        <v>1013</v>
      </c>
      <c r="D1" s="571"/>
      <c r="E1" s="572"/>
      <c r="F1" s="570" t="s">
        <v>1068</v>
      </c>
      <c r="G1" s="572"/>
      <c r="H1" s="134" t="s">
        <v>1069</v>
      </c>
      <c r="I1" s="774" t="s">
        <v>32</v>
      </c>
      <c r="J1" s="775"/>
      <c r="K1" s="776"/>
    </row>
    <row r="2" spans="1:11" ht="14.5" thickBot="1" x14ac:dyDescent="0.35">
      <c r="A2" s="33"/>
      <c r="B2" s="34" t="s">
        <v>153</v>
      </c>
      <c r="C2" s="807"/>
      <c r="D2" s="807"/>
      <c r="E2" s="807"/>
      <c r="F2" s="808"/>
      <c r="G2" s="808"/>
      <c r="H2" s="73"/>
      <c r="I2" s="807"/>
      <c r="J2" s="807"/>
      <c r="K2" s="809"/>
    </row>
    <row r="3" spans="1:11" ht="15.75" customHeight="1" thickBot="1" x14ac:dyDescent="0.35">
      <c r="A3" s="35"/>
      <c r="B3" s="122" t="s">
        <v>1278</v>
      </c>
      <c r="C3" s="804">
        <v>0.46</v>
      </c>
      <c r="D3" s="805"/>
      <c r="E3" s="806"/>
      <c r="F3" s="804">
        <v>0.53</v>
      </c>
      <c r="G3" s="806"/>
      <c r="H3" s="55">
        <v>0.61</v>
      </c>
      <c r="I3" s="804"/>
      <c r="J3" s="805"/>
      <c r="K3" s="806"/>
    </row>
    <row r="4" spans="1:11" ht="14.5" thickBot="1" x14ac:dyDescent="0.35">
      <c r="A4" s="39"/>
      <c r="B4" s="747" t="s">
        <v>154</v>
      </c>
      <c r="C4" s="748"/>
      <c r="D4" s="748"/>
      <c r="E4" s="748"/>
      <c r="F4" s="748"/>
      <c r="G4" s="748"/>
      <c r="H4" s="748"/>
      <c r="I4" s="748"/>
      <c r="J4" s="748"/>
      <c r="K4" s="749"/>
    </row>
    <row r="5" spans="1:11" ht="45" customHeight="1" thickBot="1" x14ac:dyDescent="0.35">
      <c r="A5" s="35"/>
      <c r="B5" s="84" t="s">
        <v>155</v>
      </c>
      <c r="C5" s="810">
        <v>0.36</v>
      </c>
      <c r="D5" s="811"/>
      <c r="E5" s="812"/>
      <c r="F5" s="813">
        <v>0.6</v>
      </c>
      <c r="G5" s="812"/>
      <c r="H5" s="307">
        <v>0.63</v>
      </c>
      <c r="I5" s="804"/>
      <c r="J5" s="805"/>
      <c r="K5" s="806"/>
    </row>
    <row r="6" spans="1:11" ht="61.25" customHeight="1" thickBot="1" x14ac:dyDescent="0.35">
      <c r="A6" s="35"/>
      <c r="B6" s="83" t="s">
        <v>156</v>
      </c>
      <c r="C6" s="810" t="s">
        <v>1291</v>
      </c>
      <c r="D6" s="811"/>
      <c r="E6" s="812"/>
      <c r="F6" s="813"/>
      <c r="G6" s="812"/>
      <c r="H6" s="307"/>
      <c r="I6" s="804"/>
      <c r="J6" s="805"/>
      <c r="K6" s="806"/>
    </row>
    <row r="7" spans="1:11" ht="32.25" customHeight="1" thickBot="1" x14ac:dyDescent="0.35">
      <c r="A7" s="756"/>
      <c r="B7" s="756" t="s">
        <v>46</v>
      </c>
      <c r="C7" s="756" t="s">
        <v>47</v>
      </c>
      <c r="D7" s="814" t="s">
        <v>48</v>
      </c>
      <c r="E7" s="815"/>
      <c r="F7" s="815"/>
      <c r="G7" s="816"/>
      <c r="H7" s="681" t="s">
        <v>50</v>
      </c>
      <c r="I7" s="681" t="s">
        <v>51</v>
      </c>
      <c r="J7" s="756" t="s">
        <v>159</v>
      </c>
      <c r="K7" s="681" t="s">
        <v>53</v>
      </c>
    </row>
    <row r="8" spans="1:11" ht="14.5" thickBot="1" x14ac:dyDescent="0.35">
      <c r="A8" s="757"/>
      <c r="B8" s="757"/>
      <c r="C8" s="757"/>
      <c r="D8" s="74" t="s">
        <v>49</v>
      </c>
      <c r="E8" s="814" t="s">
        <v>157</v>
      </c>
      <c r="F8" s="816"/>
      <c r="G8" s="74" t="s">
        <v>158</v>
      </c>
      <c r="H8" s="682"/>
      <c r="I8" s="682"/>
      <c r="J8" s="757"/>
      <c r="K8" s="682"/>
    </row>
    <row r="9" spans="1:11" ht="58.25" customHeight="1" thickBot="1" x14ac:dyDescent="0.35">
      <c r="A9" s="57"/>
      <c r="B9" s="77" t="s">
        <v>160</v>
      </c>
      <c r="C9" s="52"/>
      <c r="D9" s="53"/>
      <c r="E9" s="53"/>
      <c r="F9" s="53"/>
      <c r="G9" s="53"/>
      <c r="H9" s="53"/>
      <c r="I9" s="53"/>
      <c r="J9" s="53"/>
      <c r="K9" s="54"/>
    </row>
    <row r="10" spans="1:11" ht="68" customHeight="1" thickBot="1" x14ac:dyDescent="0.35">
      <c r="A10" s="45"/>
      <c r="B10" s="69" t="s">
        <v>1273</v>
      </c>
      <c r="C10" s="328">
        <v>2021</v>
      </c>
      <c r="D10" s="441">
        <f>6451.83+1900</f>
        <v>8351.83</v>
      </c>
      <c r="E10" s="737">
        <v>0</v>
      </c>
      <c r="F10" s="817"/>
      <c r="G10" s="441">
        <v>0</v>
      </c>
      <c r="H10" s="316"/>
      <c r="I10" s="69" t="s">
        <v>163</v>
      </c>
      <c r="J10" s="68" t="s">
        <v>1274</v>
      </c>
      <c r="K10" s="46"/>
    </row>
    <row r="11" spans="1:11" ht="89" customHeight="1" thickBot="1" x14ac:dyDescent="0.35">
      <c r="A11" s="45"/>
      <c r="B11" s="317" t="s">
        <v>1275</v>
      </c>
      <c r="C11" s="341">
        <v>2022</v>
      </c>
      <c r="D11" s="441">
        <v>0</v>
      </c>
      <c r="E11" s="737">
        <v>0</v>
      </c>
      <c r="F11" s="817"/>
      <c r="G11" s="441">
        <v>0</v>
      </c>
      <c r="H11" s="316"/>
      <c r="I11" s="69" t="s">
        <v>161</v>
      </c>
      <c r="J11" s="68" t="s">
        <v>164</v>
      </c>
      <c r="K11" s="46"/>
    </row>
    <row r="12" spans="1:11" s="66" customFormat="1" ht="71" customHeight="1" thickBot="1" x14ac:dyDescent="0.35">
      <c r="A12" s="67"/>
      <c r="B12" s="68" t="s">
        <v>1276</v>
      </c>
      <c r="C12" s="328">
        <v>2022</v>
      </c>
      <c r="D12" s="441">
        <v>0</v>
      </c>
      <c r="E12" s="737">
        <v>0</v>
      </c>
      <c r="F12" s="817"/>
      <c r="G12" s="441">
        <v>0</v>
      </c>
      <c r="H12" s="316"/>
      <c r="I12" s="69" t="s">
        <v>161</v>
      </c>
      <c r="J12" s="68" t="s">
        <v>903</v>
      </c>
      <c r="K12" s="68"/>
    </row>
    <row r="13" spans="1:11" ht="86" customHeight="1" thickBot="1" x14ac:dyDescent="0.35">
      <c r="A13" s="45"/>
      <c r="B13" s="69" t="s">
        <v>1277</v>
      </c>
      <c r="C13" s="328">
        <v>2022</v>
      </c>
      <c r="D13" s="441">
        <v>0</v>
      </c>
      <c r="E13" s="737">
        <v>0</v>
      </c>
      <c r="F13" s="817"/>
      <c r="G13" s="441">
        <v>0</v>
      </c>
      <c r="H13" s="316"/>
      <c r="I13" s="69" t="s">
        <v>161</v>
      </c>
      <c r="J13" s="68" t="s">
        <v>166</v>
      </c>
      <c r="K13" s="46"/>
    </row>
    <row r="14" spans="1:11" ht="27.5" customHeight="1" thickBot="1" x14ac:dyDescent="0.35">
      <c r="A14" s="45"/>
      <c r="B14" s="68" t="s">
        <v>165</v>
      </c>
      <c r="C14" s="328">
        <v>2022</v>
      </c>
      <c r="D14" s="441">
        <v>0</v>
      </c>
      <c r="E14" s="737">
        <v>25000</v>
      </c>
      <c r="F14" s="817"/>
      <c r="G14" s="441">
        <v>0</v>
      </c>
      <c r="H14" s="316"/>
      <c r="I14" s="69" t="s">
        <v>162</v>
      </c>
      <c r="J14" s="68" t="s">
        <v>167</v>
      </c>
      <c r="K14" s="46"/>
    </row>
    <row r="15" spans="1:11" ht="39.5" thickBot="1" x14ac:dyDescent="0.35">
      <c r="A15" s="57"/>
      <c r="B15" s="77" t="s">
        <v>168</v>
      </c>
      <c r="C15" s="425"/>
      <c r="D15" s="440"/>
      <c r="E15" s="440"/>
      <c r="F15" s="440"/>
      <c r="G15" s="440"/>
      <c r="H15" s="53"/>
      <c r="I15" s="53"/>
      <c r="J15" s="53"/>
      <c r="K15" s="54"/>
    </row>
    <row r="16" spans="1:11" ht="89" customHeight="1" thickBot="1" x14ac:dyDescent="0.35">
      <c r="A16" s="45"/>
      <c r="B16" s="81" t="s">
        <v>169</v>
      </c>
      <c r="C16" s="429">
        <v>2021</v>
      </c>
      <c r="D16" s="434">
        <v>0</v>
      </c>
      <c r="E16" s="732">
        <v>0</v>
      </c>
      <c r="F16" s="693"/>
      <c r="G16" s="434">
        <v>0</v>
      </c>
      <c r="H16" s="68"/>
      <c r="I16" s="68" t="s">
        <v>170</v>
      </c>
      <c r="J16" s="68" t="s">
        <v>173</v>
      </c>
      <c r="K16" s="46"/>
    </row>
    <row r="17" spans="1:11" ht="56" customHeight="1" thickBot="1" x14ac:dyDescent="0.35">
      <c r="A17" s="45"/>
      <c r="B17" s="318" t="s">
        <v>904</v>
      </c>
      <c r="C17" s="377">
        <v>2021</v>
      </c>
      <c r="D17" s="434">
        <v>0</v>
      </c>
      <c r="E17" s="732">
        <v>0</v>
      </c>
      <c r="F17" s="693"/>
      <c r="G17" s="434">
        <v>0</v>
      </c>
      <c r="H17" s="68"/>
      <c r="I17" s="305" t="s">
        <v>171</v>
      </c>
      <c r="J17" s="68" t="s">
        <v>905</v>
      </c>
      <c r="K17" s="46"/>
    </row>
    <row r="18" spans="1:11" ht="53" customHeight="1" thickBot="1" x14ac:dyDescent="0.35">
      <c r="A18" s="45"/>
      <c r="B18" s="318" t="s">
        <v>904</v>
      </c>
      <c r="C18" s="429">
        <v>2021</v>
      </c>
      <c r="D18" s="498">
        <v>0</v>
      </c>
      <c r="E18" s="724">
        <v>0</v>
      </c>
      <c r="F18" s="693"/>
      <c r="G18" s="436">
        <v>0</v>
      </c>
      <c r="H18" s="112"/>
      <c r="I18" s="319" t="s">
        <v>172</v>
      </c>
      <c r="J18" s="70" t="s">
        <v>905</v>
      </c>
      <c r="K18" s="46"/>
    </row>
    <row r="19" spans="1:11" ht="26.5" thickBot="1" x14ac:dyDescent="0.35">
      <c r="A19" s="57"/>
      <c r="B19" s="77" t="s">
        <v>1279</v>
      </c>
      <c r="C19" s="499"/>
      <c r="D19" s="440"/>
      <c r="E19" s="440"/>
      <c r="F19" s="440"/>
      <c r="G19" s="440"/>
      <c r="H19" s="53"/>
      <c r="I19" s="53"/>
      <c r="J19" s="53"/>
      <c r="K19" s="54"/>
    </row>
    <row r="20" spans="1:11" s="488" customFormat="1" ht="39.5" thickBot="1" x14ac:dyDescent="0.4">
      <c r="A20" s="461"/>
      <c r="B20" s="404" t="s">
        <v>1280</v>
      </c>
      <c r="C20" s="341">
        <v>2022</v>
      </c>
      <c r="D20" s="431">
        <v>2346.12</v>
      </c>
      <c r="E20" s="737">
        <v>2932.65</v>
      </c>
      <c r="F20" s="605"/>
      <c r="G20" s="431">
        <v>0</v>
      </c>
      <c r="H20" s="495"/>
      <c r="I20" s="428" t="s">
        <v>1281</v>
      </c>
      <c r="J20" s="428" t="s">
        <v>393</v>
      </c>
      <c r="K20" s="496"/>
    </row>
    <row r="21" spans="1:11" ht="87" customHeight="1" thickBot="1" x14ac:dyDescent="0.35">
      <c r="A21" s="45"/>
      <c r="B21" s="428" t="s">
        <v>1282</v>
      </c>
      <c r="C21" s="328">
        <v>2023</v>
      </c>
      <c r="D21" s="441">
        <v>1800</v>
      </c>
      <c r="E21" s="737">
        <v>0</v>
      </c>
      <c r="F21" s="605"/>
      <c r="G21" s="441">
        <v>0</v>
      </c>
      <c r="H21" s="315"/>
      <c r="I21" s="103" t="s">
        <v>174</v>
      </c>
      <c r="J21" s="103" t="s">
        <v>92</v>
      </c>
      <c r="K21" s="103"/>
    </row>
    <row r="22" spans="1:11" ht="39.5" thickBot="1" x14ac:dyDescent="0.35">
      <c r="A22" s="45"/>
      <c r="B22" s="494" t="s">
        <v>1283</v>
      </c>
      <c r="C22" s="328" t="s">
        <v>3</v>
      </c>
      <c r="D22" s="441">
        <v>30500</v>
      </c>
      <c r="E22" s="737">
        <v>0</v>
      </c>
      <c r="F22" s="605"/>
      <c r="G22" s="441">
        <v>0</v>
      </c>
      <c r="H22" s="315"/>
      <c r="I22" s="103" t="s">
        <v>175</v>
      </c>
      <c r="J22" s="103" t="s">
        <v>1284</v>
      </c>
      <c r="K22" s="103"/>
    </row>
    <row r="23" spans="1:11" ht="39.5" thickBot="1" x14ac:dyDescent="0.35">
      <c r="A23" s="57"/>
      <c r="B23" s="77" t="s">
        <v>177</v>
      </c>
      <c r="C23" s="425"/>
      <c r="D23" s="440"/>
      <c r="E23" s="440"/>
      <c r="F23" s="440"/>
      <c r="G23" s="440"/>
      <c r="H23" s="53"/>
      <c r="I23" s="53"/>
      <c r="J23" s="53"/>
      <c r="K23" s="54"/>
    </row>
    <row r="24" spans="1:11" ht="42" customHeight="1" thickBot="1" x14ac:dyDescent="0.35">
      <c r="A24" s="45"/>
      <c r="B24" s="68" t="s">
        <v>178</v>
      </c>
      <c r="C24" s="377">
        <v>2022</v>
      </c>
      <c r="D24" s="434">
        <v>1800</v>
      </c>
      <c r="E24" s="732">
        <v>0</v>
      </c>
      <c r="F24" s="693"/>
      <c r="G24" s="434">
        <v>0</v>
      </c>
      <c r="H24" s="315"/>
      <c r="I24" s="46" t="s">
        <v>129</v>
      </c>
      <c r="J24" s="46" t="s">
        <v>176</v>
      </c>
      <c r="K24" s="46"/>
    </row>
    <row r="25" spans="1:11" ht="64.25" customHeight="1" thickBot="1" x14ac:dyDescent="0.35">
      <c r="A25" s="45"/>
      <c r="B25" s="78" t="s">
        <v>179</v>
      </c>
      <c r="C25" s="328" t="s">
        <v>5</v>
      </c>
      <c r="D25" s="441">
        <v>30500</v>
      </c>
      <c r="E25" s="737">
        <v>0</v>
      </c>
      <c r="F25" s="817"/>
      <c r="G25" s="441">
        <v>0</v>
      </c>
      <c r="H25" s="315"/>
      <c r="I25" s="46" t="s">
        <v>180</v>
      </c>
      <c r="J25" s="46" t="s">
        <v>1285</v>
      </c>
      <c r="K25" s="46"/>
    </row>
    <row r="26" spans="1:11" ht="26.5" thickBot="1" x14ac:dyDescent="0.35">
      <c r="A26" s="57"/>
      <c r="B26" s="77" t="s">
        <v>181</v>
      </c>
      <c r="C26" s="425"/>
      <c r="D26" s="440"/>
      <c r="E26" s="440"/>
      <c r="F26" s="440"/>
      <c r="G26" s="440"/>
      <c r="H26" s="53"/>
      <c r="I26" s="53"/>
      <c r="J26" s="53"/>
      <c r="K26" s="54"/>
    </row>
    <row r="27" spans="1:11" ht="98" customHeight="1" thickBot="1" x14ac:dyDescent="0.35">
      <c r="A27" s="45"/>
      <c r="B27" s="70" t="s">
        <v>1286</v>
      </c>
      <c r="C27" s="369">
        <v>2022</v>
      </c>
      <c r="D27" s="500">
        <v>10190</v>
      </c>
      <c r="E27" s="818">
        <v>0</v>
      </c>
      <c r="F27" s="693"/>
      <c r="G27" s="500">
        <v>0</v>
      </c>
      <c r="H27" s="315"/>
      <c r="I27" s="46" t="s">
        <v>129</v>
      </c>
      <c r="J27" s="46" t="s">
        <v>1287</v>
      </c>
      <c r="K27" s="46"/>
    </row>
    <row r="28" spans="1:11" ht="26.5" thickBot="1" x14ac:dyDescent="0.35">
      <c r="A28" s="57"/>
      <c r="B28" s="80" t="s">
        <v>182</v>
      </c>
      <c r="C28" s="425"/>
      <c r="D28" s="440"/>
      <c r="E28" s="440"/>
      <c r="F28" s="440"/>
      <c r="G28" s="440"/>
      <c r="H28" s="53"/>
      <c r="I28" s="53"/>
      <c r="J28" s="53"/>
      <c r="K28" s="54"/>
    </row>
    <row r="29" spans="1:11" ht="96" customHeight="1" thickBot="1" x14ac:dyDescent="0.35">
      <c r="A29" s="45"/>
      <c r="B29" s="78" t="s">
        <v>183</v>
      </c>
      <c r="C29" s="377">
        <v>2022</v>
      </c>
      <c r="D29" s="434">
        <v>8352</v>
      </c>
      <c r="E29" s="732">
        <v>0</v>
      </c>
      <c r="F29" s="607"/>
      <c r="G29" s="434">
        <v>0</v>
      </c>
      <c r="H29" s="103"/>
      <c r="I29" s="103" t="s">
        <v>186</v>
      </c>
      <c r="J29" s="103" t="s">
        <v>187</v>
      </c>
      <c r="K29" s="103"/>
    </row>
    <row r="30" spans="1:11" ht="96" customHeight="1" thickBot="1" x14ac:dyDescent="0.35">
      <c r="A30" s="45"/>
      <c r="B30" s="79" t="s">
        <v>184</v>
      </c>
      <c r="C30" s="328">
        <v>2023</v>
      </c>
      <c r="D30" s="434">
        <v>0</v>
      </c>
      <c r="E30" s="724">
        <v>8938</v>
      </c>
      <c r="F30" s="607"/>
      <c r="G30" s="434">
        <v>0</v>
      </c>
      <c r="H30" s="103"/>
      <c r="I30" s="103" t="s">
        <v>138</v>
      </c>
      <c r="J30" s="65" t="s">
        <v>188</v>
      </c>
      <c r="K30" s="103"/>
    </row>
    <row r="31" spans="1:11" ht="28.25" customHeight="1" thickBot="1" x14ac:dyDescent="0.35">
      <c r="A31" s="45"/>
      <c r="B31" s="78" t="s">
        <v>185</v>
      </c>
      <c r="C31" s="377">
        <v>2021</v>
      </c>
      <c r="D31" s="434">
        <v>0</v>
      </c>
      <c r="E31" s="732">
        <v>48452</v>
      </c>
      <c r="F31" s="607"/>
      <c r="G31" s="434">
        <v>0</v>
      </c>
      <c r="H31" s="103"/>
      <c r="I31" s="68" t="s">
        <v>906</v>
      </c>
      <c r="J31" s="103" t="s">
        <v>189</v>
      </c>
      <c r="K31" s="103"/>
    </row>
    <row r="32" spans="1:11" ht="57" customHeight="1" thickBot="1" x14ac:dyDescent="0.35">
      <c r="A32" s="209"/>
      <c r="B32" s="77" t="s">
        <v>190</v>
      </c>
      <c r="C32" s="425"/>
      <c r="D32" s="440"/>
      <c r="E32" s="440"/>
      <c r="F32" s="440"/>
      <c r="G32" s="440"/>
      <c r="H32" s="115"/>
      <c r="I32" s="115"/>
      <c r="J32" s="115"/>
      <c r="K32" s="322"/>
    </row>
    <row r="33" spans="1:11" ht="59" customHeight="1" thickBot="1" x14ac:dyDescent="0.35">
      <c r="A33" s="67"/>
      <c r="B33" s="76" t="s">
        <v>907</v>
      </c>
      <c r="C33" s="328" t="s">
        <v>11</v>
      </c>
      <c r="D33" s="441">
        <v>0</v>
      </c>
      <c r="E33" s="737">
        <v>3600</v>
      </c>
      <c r="F33" s="605"/>
      <c r="G33" s="441">
        <v>0</v>
      </c>
      <c r="H33" s="316"/>
      <c r="I33" s="68" t="s">
        <v>908</v>
      </c>
      <c r="J33" s="68" t="s">
        <v>1288</v>
      </c>
      <c r="K33" s="68"/>
    </row>
    <row r="34" spans="1:11" s="66" customFormat="1" ht="52.5" thickBot="1" x14ac:dyDescent="0.35">
      <c r="A34" s="67"/>
      <c r="B34" s="78" t="s">
        <v>191</v>
      </c>
      <c r="C34" s="328">
        <v>2022</v>
      </c>
      <c r="D34" s="441">
        <v>0</v>
      </c>
      <c r="E34" s="737">
        <v>190722</v>
      </c>
      <c r="F34" s="605"/>
      <c r="G34" s="441">
        <v>190722</v>
      </c>
      <c r="H34" s="316"/>
      <c r="I34" s="68" t="s">
        <v>60</v>
      </c>
      <c r="J34" s="68" t="s">
        <v>1289</v>
      </c>
      <c r="K34" s="68"/>
    </row>
    <row r="35" spans="1:11" ht="60" customHeight="1" thickBot="1" x14ac:dyDescent="0.35">
      <c r="A35" s="67"/>
      <c r="B35" s="76" t="s">
        <v>192</v>
      </c>
      <c r="C35" s="370" t="s">
        <v>8</v>
      </c>
      <c r="D35" s="441">
        <v>81634</v>
      </c>
      <c r="E35" s="737">
        <v>70384</v>
      </c>
      <c r="F35" s="605"/>
      <c r="G35" s="472">
        <v>0</v>
      </c>
      <c r="H35" s="320"/>
      <c r="I35" s="70" t="s">
        <v>909</v>
      </c>
      <c r="J35" s="70" t="s">
        <v>1290</v>
      </c>
      <c r="K35" s="68"/>
    </row>
    <row r="36" spans="1:11" s="75" customFormat="1" ht="60" customHeight="1" thickBot="1" x14ac:dyDescent="0.35">
      <c r="A36" s="114"/>
      <c r="B36" s="497" t="s">
        <v>193</v>
      </c>
      <c r="C36" s="501"/>
      <c r="D36" s="502"/>
      <c r="E36" s="503"/>
      <c r="F36" s="503"/>
      <c r="G36" s="504"/>
      <c r="H36" s="127"/>
      <c r="I36" s="323"/>
      <c r="J36" s="127"/>
      <c r="K36" s="120"/>
    </row>
    <row r="37" spans="1:11" ht="60" customHeight="1" thickBot="1" x14ac:dyDescent="0.35">
      <c r="A37" s="67"/>
      <c r="B37" s="69" t="s">
        <v>194</v>
      </c>
      <c r="C37" s="377" t="s">
        <v>3</v>
      </c>
      <c r="D37" s="434">
        <v>223800</v>
      </c>
      <c r="E37" s="724">
        <v>116000</v>
      </c>
      <c r="F37" s="607"/>
      <c r="G37" s="430">
        <v>39600</v>
      </c>
      <c r="H37" s="320"/>
      <c r="I37" s="68" t="s">
        <v>195</v>
      </c>
      <c r="J37" s="70" t="s">
        <v>910</v>
      </c>
      <c r="K37" s="68"/>
    </row>
    <row r="38" spans="1:11" ht="60" customHeight="1" thickBot="1" x14ac:dyDescent="0.35">
      <c r="A38" s="67"/>
      <c r="B38" s="69" t="s">
        <v>912</v>
      </c>
      <c r="C38" s="505" t="s">
        <v>7</v>
      </c>
      <c r="D38" s="434">
        <v>0</v>
      </c>
      <c r="E38" s="724">
        <v>0</v>
      </c>
      <c r="F38" s="607"/>
      <c r="G38" s="434">
        <v>0</v>
      </c>
      <c r="H38" s="316"/>
      <c r="I38" s="68" t="s">
        <v>196</v>
      </c>
      <c r="J38" s="68" t="s">
        <v>911</v>
      </c>
      <c r="K38" s="68"/>
    </row>
    <row r="39" spans="1:11" ht="60" customHeight="1" thickBot="1" x14ac:dyDescent="0.35">
      <c r="A39" s="70"/>
      <c r="B39" s="69" t="s">
        <v>913</v>
      </c>
      <c r="C39" s="505" t="s">
        <v>7</v>
      </c>
      <c r="D39" s="434">
        <v>30000</v>
      </c>
      <c r="E39" s="724">
        <v>20000</v>
      </c>
      <c r="F39" s="607"/>
      <c r="G39" s="434">
        <v>0</v>
      </c>
      <c r="H39" s="316"/>
      <c r="I39" s="68" t="s">
        <v>195</v>
      </c>
      <c r="J39" s="68" t="s">
        <v>914</v>
      </c>
      <c r="K39" s="68"/>
    </row>
    <row r="40" spans="1:11" ht="14.5" thickBot="1" x14ac:dyDescent="0.35">
      <c r="A40" s="67"/>
      <c r="B40" s="533" t="s">
        <v>197</v>
      </c>
      <c r="C40" s="539"/>
      <c r="D40" s="537">
        <f>SUM(D10:D14,D16:D18,D20:D22,D24:D25,D27,D29:D31,D33:D35,D37:D39)</f>
        <v>429273.95</v>
      </c>
      <c r="E40" s="802">
        <f>SUM(E10:F14,E16:F18,E20:F22,E24:F25,E27,E29:F31,E33:F35,E37:F39)</f>
        <v>486028.65</v>
      </c>
      <c r="F40" s="803"/>
      <c r="G40" s="537">
        <f>SUM(G10:G14,G16:G18,G20:G22,G24:G25,G27,G29:G31,G33:G35,G37:G39)</f>
        <v>230322</v>
      </c>
      <c r="H40" s="534"/>
      <c r="I40" s="534"/>
      <c r="J40" s="534"/>
      <c r="K40" s="534"/>
    </row>
    <row r="41" spans="1:11" ht="16.5" customHeight="1" thickBot="1" x14ac:dyDescent="0.35">
      <c r="A41" s="67"/>
      <c r="B41" s="536" t="s">
        <v>117</v>
      </c>
      <c r="C41" s="534"/>
      <c r="D41" s="535">
        <v>0</v>
      </c>
      <c r="E41" s="780">
        <v>0</v>
      </c>
      <c r="F41" s="781"/>
      <c r="G41" s="535">
        <v>0</v>
      </c>
      <c r="H41" s="534"/>
      <c r="I41" s="534"/>
      <c r="J41" s="534"/>
      <c r="K41" s="534"/>
    </row>
    <row r="42" spans="1:11" ht="14.5" thickBot="1" x14ac:dyDescent="0.35">
      <c r="A42" s="67"/>
      <c r="B42" s="536" t="s">
        <v>118</v>
      </c>
      <c r="C42" s="534"/>
      <c r="D42" s="451">
        <v>429273.95</v>
      </c>
      <c r="E42" s="765">
        <v>486028.65</v>
      </c>
      <c r="F42" s="819"/>
      <c r="G42" s="451">
        <v>230322</v>
      </c>
      <c r="H42" s="534"/>
      <c r="I42" s="534"/>
      <c r="J42" s="534"/>
      <c r="K42" s="534"/>
    </row>
    <row r="43" spans="1:11" ht="16.5" customHeight="1" x14ac:dyDescent="0.3"/>
    <row r="47" spans="1:11" ht="80" customHeight="1" x14ac:dyDescent="0.3"/>
    <row r="50" ht="16.5" customHeight="1" x14ac:dyDescent="0.3"/>
    <row r="54" ht="16.5" customHeight="1" x14ac:dyDescent="0.3"/>
    <row r="58" ht="16.5" customHeight="1" x14ac:dyDescent="0.3"/>
    <row r="61" ht="16.5" customHeight="1" x14ac:dyDescent="0.3"/>
    <row r="68" ht="15.75" customHeight="1" x14ac:dyDescent="0.3"/>
    <row r="69" ht="15.75" customHeight="1" x14ac:dyDescent="0.3"/>
    <row r="70" ht="32.25" customHeight="1" x14ac:dyDescent="0.3"/>
    <row r="73" ht="16.5" customHeight="1" x14ac:dyDescent="0.3"/>
  </sheetData>
  <mergeCells count="51">
    <mergeCell ref="E16:F16"/>
    <mergeCell ref="E17:F17"/>
    <mergeCell ref="E18:F18"/>
    <mergeCell ref="E30:F30"/>
    <mergeCell ref="E35:F35"/>
    <mergeCell ref="E21:F21"/>
    <mergeCell ref="E40:F40"/>
    <mergeCell ref="E41:F41"/>
    <mergeCell ref="E42:F42"/>
    <mergeCell ref="E38:F38"/>
    <mergeCell ref="E39:F39"/>
    <mergeCell ref="E37:F37"/>
    <mergeCell ref="E33:F33"/>
    <mergeCell ref="E34:F34"/>
    <mergeCell ref="E31:F31"/>
    <mergeCell ref="E22:F22"/>
    <mergeCell ref="E29:F29"/>
    <mergeCell ref="E27:F27"/>
    <mergeCell ref="E24:F24"/>
    <mergeCell ref="E25:F25"/>
    <mergeCell ref="E12:F12"/>
    <mergeCell ref="E13:F13"/>
    <mergeCell ref="E14:F14"/>
    <mergeCell ref="J7:J8"/>
    <mergeCell ref="K7:K8"/>
    <mergeCell ref="E8:F8"/>
    <mergeCell ref="E10:F10"/>
    <mergeCell ref="E11:F11"/>
    <mergeCell ref="I7:I8"/>
    <mergeCell ref="I6:K6"/>
    <mergeCell ref="A7:A8"/>
    <mergeCell ref="B7:B8"/>
    <mergeCell ref="C7:C8"/>
    <mergeCell ref="D7:G7"/>
    <mergeCell ref="H7:H8"/>
    <mergeCell ref="C3:E3"/>
    <mergeCell ref="F3:G3"/>
    <mergeCell ref="I3:K3"/>
    <mergeCell ref="E20:F20"/>
    <mergeCell ref="C1:E1"/>
    <mergeCell ref="F1:G1"/>
    <mergeCell ref="I1:K1"/>
    <mergeCell ref="C2:E2"/>
    <mergeCell ref="F2:G2"/>
    <mergeCell ref="I2:K2"/>
    <mergeCell ref="C5:E5"/>
    <mergeCell ref="F5:G5"/>
    <mergeCell ref="I5:K5"/>
    <mergeCell ref="B4:K4"/>
    <mergeCell ref="C6:E6"/>
    <mergeCell ref="F6:G6"/>
  </mergeCells>
  <pageMargins left="0.7" right="0.7" top="0.75" bottom="0.7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tabSelected="1" zoomScale="90" zoomScaleNormal="90" workbookViewId="0">
      <selection activeCell="L6" sqref="L6"/>
    </sheetView>
  </sheetViews>
  <sheetFormatPr defaultColWidth="11.453125" defaultRowHeight="14.5" x14ac:dyDescent="0.35"/>
  <cols>
    <col min="1" max="1" width="11.453125" style="30"/>
    <col min="2" max="2" width="37.453125" style="30" customWidth="1"/>
    <col min="3" max="4" width="8.6328125" style="30" customWidth="1"/>
    <col min="5" max="6" width="4.6328125" style="30" customWidth="1"/>
    <col min="7" max="7" width="8.6328125" style="30" customWidth="1"/>
    <col min="8" max="9" width="11.453125" style="30"/>
    <col min="10" max="10" width="17" style="30" customWidth="1"/>
    <col min="11" max="16384" width="11.453125" style="30"/>
  </cols>
  <sheetData>
    <row r="1" spans="1:12" ht="27" customHeight="1" thickBot="1" x14ac:dyDescent="0.4">
      <c r="A1" s="31"/>
      <c r="B1" s="134" t="s">
        <v>198</v>
      </c>
      <c r="C1" s="570" t="s">
        <v>1013</v>
      </c>
      <c r="D1" s="571"/>
      <c r="E1" s="572"/>
      <c r="F1" s="570" t="s">
        <v>1068</v>
      </c>
      <c r="G1" s="572"/>
      <c r="H1" s="134" t="s">
        <v>1069</v>
      </c>
      <c r="I1" s="93" t="s">
        <v>355</v>
      </c>
      <c r="J1" s="823"/>
      <c r="K1" s="824"/>
      <c r="L1" s="825"/>
    </row>
    <row r="2" spans="1:12" ht="15" thickBot="1" x14ac:dyDescent="0.4">
      <c r="A2" s="39"/>
      <c r="B2" s="747" t="s">
        <v>477</v>
      </c>
      <c r="C2" s="748"/>
      <c r="D2" s="748"/>
      <c r="E2" s="748"/>
      <c r="F2" s="748"/>
      <c r="G2" s="748"/>
      <c r="H2" s="748"/>
      <c r="I2" s="748"/>
      <c r="J2" s="748"/>
      <c r="K2" s="749"/>
    </row>
    <row r="3" spans="1:12" ht="42" customHeight="1" thickBot="1" x14ac:dyDescent="0.4">
      <c r="A3" s="35"/>
      <c r="B3" s="84" t="s">
        <v>478</v>
      </c>
      <c r="C3" s="804">
        <v>0.45</v>
      </c>
      <c r="D3" s="805"/>
      <c r="E3" s="806"/>
      <c r="F3" s="804">
        <v>0.47</v>
      </c>
      <c r="G3" s="806"/>
      <c r="H3" s="55">
        <v>0.54</v>
      </c>
      <c r="I3" s="792"/>
      <c r="J3" s="793"/>
      <c r="K3" s="794"/>
    </row>
    <row r="4" spans="1:12" ht="42" customHeight="1" thickBot="1" x14ac:dyDescent="0.4">
      <c r="A4" s="35"/>
      <c r="B4" s="86" t="s">
        <v>479</v>
      </c>
      <c r="C4" s="804">
        <v>0.45</v>
      </c>
      <c r="D4" s="805"/>
      <c r="E4" s="806"/>
      <c r="F4" s="804">
        <v>0.71</v>
      </c>
      <c r="G4" s="806"/>
      <c r="H4" s="55">
        <v>0.78</v>
      </c>
      <c r="I4" s="97"/>
      <c r="J4" s="98"/>
      <c r="K4" s="99"/>
    </row>
    <row r="5" spans="1:12" ht="42" customHeight="1" thickBot="1" x14ac:dyDescent="0.4">
      <c r="A5" s="35"/>
      <c r="B5" s="29" t="s">
        <v>923</v>
      </c>
      <c r="C5" s="804">
        <v>0.64</v>
      </c>
      <c r="D5" s="805"/>
      <c r="E5" s="806"/>
      <c r="F5" s="804">
        <v>0.71</v>
      </c>
      <c r="G5" s="806"/>
      <c r="H5" s="55">
        <v>0.77</v>
      </c>
      <c r="I5" s="97"/>
      <c r="J5" s="98"/>
      <c r="K5" s="99"/>
    </row>
    <row r="6" spans="1:12" ht="42" customHeight="1" thickBot="1" x14ac:dyDescent="0.4">
      <c r="A6" s="35"/>
      <c r="B6" s="86" t="s">
        <v>480</v>
      </c>
      <c r="C6" s="804">
        <v>0.31</v>
      </c>
      <c r="D6" s="805"/>
      <c r="E6" s="806"/>
      <c r="F6" s="804">
        <v>0.33</v>
      </c>
      <c r="G6" s="806"/>
      <c r="H6" s="55">
        <v>0.47</v>
      </c>
      <c r="I6" s="97"/>
      <c r="J6" s="98"/>
      <c r="K6" s="99"/>
    </row>
    <row r="7" spans="1:12" ht="56" customHeight="1" thickBot="1" x14ac:dyDescent="0.4">
      <c r="A7" s="35"/>
      <c r="B7" s="83" t="s">
        <v>481</v>
      </c>
      <c r="C7" s="804"/>
      <c r="D7" s="805"/>
      <c r="E7" s="806"/>
      <c r="F7" s="804"/>
      <c r="G7" s="806"/>
      <c r="H7" s="55"/>
      <c r="I7" s="792"/>
      <c r="J7" s="793"/>
      <c r="K7" s="794"/>
    </row>
    <row r="8" spans="1:12" ht="15" thickBot="1" x14ac:dyDescent="0.4">
      <c r="A8" s="681"/>
      <c r="B8" s="681" t="s">
        <v>46</v>
      </c>
      <c r="C8" s="681" t="s">
        <v>47</v>
      </c>
      <c r="D8" s="744" t="s">
        <v>48</v>
      </c>
      <c r="E8" s="745"/>
      <c r="F8" s="745"/>
      <c r="G8" s="746"/>
      <c r="H8" s="681" t="s">
        <v>50</v>
      </c>
      <c r="I8" s="681" t="s">
        <v>207</v>
      </c>
      <c r="J8" s="681" t="s">
        <v>356</v>
      </c>
      <c r="K8" s="681" t="s">
        <v>337</v>
      </c>
    </row>
    <row r="9" spans="1:12" ht="15" thickBot="1" x14ac:dyDescent="0.4">
      <c r="A9" s="682"/>
      <c r="B9" s="682"/>
      <c r="C9" s="682"/>
      <c r="D9" s="40" t="s">
        <v>340</v>
      </c>
      <c r="E9" s="744" t="s">
        <v>259</v>
      </c>
      <c r="F9" s="746"/>
      <c r="G9" s="40" t="s">
        <v>260</v>
      </c>
      <c r="H9" s="682"/>
      <c r="I9" s="682"/>
      <c r="J9" s="682"/>
      <c r="K9" s="682"/>
    </row>
    <row r="10" spans="1:12" ht="96" customHeight="1" thickBot="1" x14ac:dyDescent="0.4">
      <c r="A10" s="50"/>
      <c r="B10" s="87" t="s">
        <v>482</v>
      </c>
      <c r="C10" s="42"/>
      <c r="D10" s="43"/>
      <c r="E10" s="43"/>
      <c r="F10" s="43"/>
      <c r="G10" s="43"/>
      <c r="H10" s="43"/>
      <c r="I10" s="43"/>
      <c r="J10" s="43"/>
      <c r="K10" s="44"/>
    </row>
    <row r="11" spans="1:12" ht="114" customHeight="1" thickBot="1" x14ac:dyDescent="0.4">
      <c r="A11" s="67"/>
      <c r="B11" s="68" t="s">
        <v>1292</v>
      </c>
      <c r="C11" s="429">
        <v>2021</v>
      </c>
      <c r="D11" s="434">
        <v>2346.12</v>
      </c>
      <c r="E11" s="732">
        <v>0</v>
      </c>
      <c r="F11" s="607"/>
      <c r="G11" s="434">
        <v>0</v>
      </c>
      <c r="H11" s="103"/>
      <c r="I11" s="68" t="s">
        <v>138</v>
      </c>
      <c r="J11" s="68" t="s">
        <v>1293</v>
      </c>
      <c r="K11" s="68"/>
    </row>
    <row r="12" spans="1:12" ht="26.5" thickBot="1" x14ac:dyDescent="0.4">
      <c r="A12" s="67"/>
      <c r="B12" s="68" t="s">
        <v>1295</v>
      </c>
      <c r="C12" s="377">
        <v>2021</v>
      </c>
      <c r="D12" s="434">
        <v>2346.12</v>
      </c>
      <c r="E12" s="732">
        <v>0</v>
      </c>
      <c r="F12" s="607"/>
      <c r="G12" s="434">
        <v>0</v>
      </c>
      <c r="H12" s="103"/>
      <c r="I12" s="68" t="s">
        <v>138</v>
      </c>
      <c r="J12" s="68" t="s">
        <v>1294</v>
      </c>
      <c r="K12" s="68"/>
    </row>
    <row r="13" spans="1:12" ht="39.5" thickBot="1" x14ac:dyDescent="0.4">
      <c r="A13" s="67"/>
      <c r="B13" s="68" t="s">
        <v>483</v>
      </c>
      <c r="C13" s="377">
        <v>2021</v>
      </c>
      <c r="D13" s="434">
        <v>1173.0600000000002</v>
      </c>
      <c r="E13" s="732">
        <v>0</v>
      </c>
      <c r="F13" s="607"/>
      <c r="G13" s="434">
        <v>0</v>
      </c>
      <c r="H13" s="103"/>
      <c r="I13" s="68" t="s">
        <v>138</v>
      </c>
      <c r="J13" s="68" t="s">
        <v>1294</v>
      </c>
      <c r="K13" s="68"/>
    </row>
    <row r="14" spans="1:12" ht="39.5" thickBot="1" x14ac:dyDescent="0.4">
      <c r="A14" s="67"/>
      <c r="B14" s="68" t="s">
        <v>484</v>
      </c>
      <c r="C14" s="377">
        <v>2021</v>
      </c>
      <c r="D14" s="434">
        <v>1173.0600000000002</v>
      </c>
      <c r="E14" s="732">
        <v>0</v>
      </c>
      <c r="F14" s="607"/>
      <c r="G14" s="434">
        <v>0</v>
      </c>
      <c r="H14" s="68"/>
      <c r="I14" s="68" t="s">
        <v>138</v>
      </c>
      <c r="J14" s="68" t="s">
        <v>1294</v>
      </c>
      <c r="K14" s="68"/>
    </row>
    <row r="15" spans="1:12" ht="26.5" thickBot="1" x14ac:dyDescent="0.4">
      <c r="A15" s="67"/>
      <c r="B15" s="68" t="s">
        <v>915</v>
      </c>
      <c r="C15" s="377">
        <v>2022</v>
      </c>
      <c r="D15" s="434">
        <v>2500</v>
      </c>
      <c r="E15" s="732">
        <v>2500</v>
      </c>
      <c r="F15" s="607"/>
      <c r="G15" s="434">
        <v>0</v>
      </c>
      <c r="H15" s="68"/>
      <c r="I15" s="68" t="s">
        <v>486</v>
      </c>
      <c r="J15" s="68" t="s">
        <v>916</v>
      </c>
      <c r="K15" s="68"/>
    </row>
    <row r="16" spans="1:12" ht="26.25" customHeight="1" thickBot="1" x14ac:dyDescent="0.4">
      <c r="A16" s="67"/>
      <c r="B16" s="68" t="s">
        <v>485</v>
      </c>
      <c r="C16" s="377">
        <v>2022</v>
      </c>
      <c r="D16" s="434">
        <v>1173.0600000000002</v>
      </c>
      <c r="E16" s="732">
        <v>650</v>
      </c>
      <c r="F16" s="607"/>
      <c r="G16" s="434">
        <v>0</v>
      </c>
      <c r="H16" s="68"/>
      <c r="I16" s="68" t="s">
        <v>486</v>
      </c>
      <c r="J16" s="68" t="s">
        <v>487</v>
      </c>
      <c r="K16" s="68"/>
    </row>
    <row r="17" spans="1:11" ht="39.5" thickBot="1" x14ac:dyDescent="0.4">
      <c r="A17" s="67"/>
      <c r="B17" s="68" t="s">
        <v>1296</v>
      </c>
      <c r="C17" s="328">
        <v>2021</v>
      </c>
      <c r="D17" s="441">
        <v>2346.12</v>
      </c>
      <c r="E17" s="737">
        <v>0</v>
      </c>
      <c r="F17" s="605"/>
      <c r="G17" s="434">
        <v>0</v>
      </c>
      <c r="H17" s="68"/>
      <c r="I17" s="68" t="s">
        <v>138</v>
      </c>
      <c r="J17" s="68" t="s">
        <v>1294</v>
      </c>
      <c r="K17" s="68"/>
    </row>
    <row r="18" spans="1:11" ht="65.5" thickBot="1" x14ac:dyDescent="0.4">
      <c r="A18" s="67"/>
      <c r="B18" s="68" t="s">
        <v>488</v>
      </c>
      <c r="C18" s="328">
        <v>2022</v>
      </c>
      <c r="D18" s="441">
        <v>0</v>
      </c>
      <c r="E18" s="737">
        <v>1173.0600000000002</v>
      </c>
      <c r="F18" s="605"/>
      <c r="G18" s="434">
        <v>0</v>
      </c>
      <c r="H18" s="103"/>
      <c r="I18" s="68" t="s">
        <v>486</v>
      </c>
      <c r="J18" s="68" t="s">
        <v>489</v>
      </c>
      <c r="K18" s="68"/>
    </row>
    <row r="19" spans="1:11" ht="65.5" thickBot="1" x14ac:dyDescent="0.4">
      <c r="A19" s="59"/>
      <c r="B19" s="78" t="s">
        <v>917</v>
      </c>
      <c r="C19" s="506">
        <v>2022</v>
      </c>
      <c r="D19" s="441">
        <v>0</v>
      </c>
      <c r="E19" s="737">
        <v>1173.0600000000002</v>
      </c>
      <c r="F19" s="605"/>
      <c r="G19" s="434">
        <v>0</v>
      </c>
      <c r="H19" s="113"/>
      <c r="I19" s="113" t="s">
        <v>486</v>
      </c>
      <c r="J19" s="113" t="s">
        <v>489</v>
      </c>
      <c r="K19" s="113"/>
    </row>
    <row r="20" spans="1:11" ht="26.5" thickBot="1" x14ac:dyDescent="0.4">
      <c r="A20" s="45"/>
      <c r="B20" s="68" t="s">
        <v>490</v>
      </c>
      <c r="C20" s="328">
        <v>2022</v>
      </c>
      <c r="D20" s="441">
        <v>0</v>
      </c>
      <c r="E20" s="737">
        <v>1173.0600000000002</v>
      </c>
      <c r="F20" s="605"/>
      <c r="G20" s="434">
        <v>0</v>
      </c>
      <c r="H20" s="103"/>
      <c r="I20" s="68" t="s">
        <v>486</v>
      </c>
      <c r="J20" s="68" t="s">
        <v>489</v>
      </c>
      <c r="K20" s="68"/>
    </row>
    <row r="21" spans="1:11" ht="26.5" thickBot="1" x14ac:dyDescent="0.4">
      <c r="A21" s="45"/>
      <c r="B21" s="68" t="s">
        <v>491</v>
      </c>
      <c r="C21" s="328">
        <v>2022</v>
      </c>
      <c r="D21" s="441">
        <v>0</v>
      </c>
      <c r="E21" s="737">
        <v>1173.0600000000002</v>
      </c>
      <c r="F21" s="605"/>
      <c r="G21" s="434">
        <v>0</v>
      </c>
      <c r="H21" s="103"/>
      <c r="I21" s="68" t="s">
        <v>486</v>
      </c>
      <c r="J21" s="68" t="s">
        <v>489</v>
      </c>
      <c r="K21" s="68"/>
    </row>
    <row r="22" spans="1:11" ht="39.5" thickBot="1" x14ac:dyDescent="0.4">
      <c r="A22" s="45"/>
      <c r="B22" s="68" t="s">
        <v>1297</v>
      </c>
      <c r="C22" s="328">
        <v>2021</v>
      </c>
      <c r="D22" s="441">
        <v>2346.12</v>
      </c>
      <c r="E22" s="737">
        <v>0</v>
      </c>
      <c r="F22" s="605"/>
      <c r="G22" s="434">
        <v>0</v>
      </c>
      <c r="H22" s="103"/>
      <c r="I22" s="68" t="s">
        <v>138</v>
      </c>
      <c r="J22" s="68" t="s">
        <v>1294</v>
      </c>
      <c r="K22" s="68"/>
    </row>
    <row r="23" spans="1:11" ht="43" customHeight="1" thickBot="1" x14ac:dyDescent="0.4">
      <c r="A23" s="45"/>
      <c r="B23" s="68" t="s">
        <v>1298</v>
      </c>
      <c r="C23" s="377">
        <v>2021</v>
      </c>
      <c r="D23" s="434">
        <v>2346.12</v>
      </c>
      <c r="E23" s="732">
        <v>0</v>
      </c>
      <c r="F23" s="607"/>
      <c r="G23" s="434">
        <v>0</v>
      </c>
      <c r="H23" s="103"/>
      <c r="I23" s="68" t="s">
        <v>138</v>
      </c>
      <c r="J23" s="68" t="s">
        <v>1294</v>
      </c>
      <c r="K23" s="68"/>
    </row>
    <row r="24" spans="1:11" ht="52.5" thickBot="1" x14ac:dyDescent="0.4">
      <c r="A24" s="45"/>
      <c r="B24" s="68" t="s">
        <v>1299</v>
      </c>
      <c r="C24" s="377">
        <v>2021</v>
      </c>
      <c r="D24" s="434">
        <v>2346.12</v>
      </c>
      <c r="E24" s="732">
        <v>0</v>
      </c>
      <c r="F24" s="607"/>
      <c r="G24" s="434">
        <v>0</v>
      </c>
      <c r="H24" s="103"/>
      <c r="I24" s="68" t="s">
        <v>138</v>
      </c>
      <c r="J24" s="68" t="s">
        <v>1294</v>
      </c>
      <c r="K24" s="68"/>
    </row>
    <row r="25" spans="1:11" ht="39.5" thickBot="1" x14ac:dyDescent="0.4">
      <c r="A25" s="45"/>
      <c r="B25" s="68" t="s">
        <v>492</v>
      </c>
      <c r="C25" s="377">
        <v>2021</v>
      </c>
      <c r="D25" s="434">
        <v>1173.0600000000002</v>
      </c>
      <c r="E25" s="732">
        <v>0</v>
      </c>
      <c r="F25" s="607"/>
      <c r="G25" s="434">
        <v>0</v>
      </c>
      <c r="H25" s="103"/>
      <c r="I25" s="68" t="s">
        <v>138</v>
      </c>
      <c r="J25" s="68" t="s">
        <v>1294</v>
      </c>
      <c r="K25" s="68"/>
    </row>
    <row r="26" spans="1:11" ht="78.5" thickBot="1" x14ac:dyDescent="0.4">
      <c r="A26" s="45"/>
      <c r="B26" s="68" t="s">
        <v>493</v>
      </c>
      <c r="C26" s="377">
        <v>2022</v>
      </c>
      <c r="D26" s="434">
        <v>0</v>
      </c>
      <c r="E26" s="732">
        <v>1759.59</v>
      </c>
      <c r="F26" s="607"/>
      <c r="G26" s="434">
        <v>0</v>
      </c>
      <c r="H26" s="68"/>
      <c r="I26" s="68" t="s">
        <v>486</v>
      </c>
      <c r="J26" s="68" t="s">
        <v>918</v>
      </c>
      <c r="K26" s="68"/>
    </row>
    <row r="27" spans="1:11" ht="39.5" thickBot="1" x14ac:dyDescent="0.4">
      <c r="A27" s="45"/>
      <c r="B27" s="326" t="s">
        <v>494</v>
      </c>
      <c r="C27" s="505" t="s">
        <v>5</v>
      </c>
      <c r="D27" s="434">
        <v>0</v>
      </c>
      <c r="E27" s="732">
        <v>1950</v>
      </c>
      <c r="F27" s="607"/>
      <c r="G27" s="434">
        <v>1950</v>
      </c>
      <c r="H27" s="68"/>
      <c r="I27" s="68" t="s">
        <v>919</v>
      </c>
      <c r="J27" s="68" t="s">
        <v>495</v>
      </c>
      <c r="K27" s="68"/>
    </row>
    <row r="28" spans="1:11" ht="39" customHeight="1" thickBot="1" x14ac:dyDescent="0.4">
      <c r="A28" s="45"/>
      <c r="B28" s="68" t="s">
        <v>1300</v>
      </c>
      <c r="C28" s="377">
        <v>2021</v>
      </c>
      <c r="D28" s="434">
        <v>2346.12</v>
      </c>
      <c r="E28" s="732">
        <v>0</v>
      </c>
      <c r="F28" s="607"/>
      <c r="G28" s="434">
        <v>0</v>
      </c>
      <c r="H28" s="103"/>
      <c r="I28" s="68" t="s">
        <v>138</v>
      </c>
      <c r="J28" s="68" t="s">
        <v>1294</v>
      </c>
      <c r="K28" s="68"/>
    </row>
    <row r="29" spans="1:11" ht="52.5" thickBot="1" x14ac:dyDescent="0.4">
      <c r="A29" s="45"/>
      <c r="B29" s="78" t="s">
        <v>496</v>
      </c>
      <c r="C29" s="377">
        <v>2022</v>
      </c>
      <c r="D29" s="434">
        <v>0</v>
      </c>
      <c r="E29" s="732">
        <v>1173.06</v>
      </c>
      <c r="F29" s="607"/>
      <c r="G29" s="434">
        <v>0</v>
      </c>
      <c r="H29" s="103"/>
      <c r="I29" s="68" t="s">
        <v>486</v>
      </c>
      <c r="J29" s="68" t="s">
        <v>497</v>
      </c>
      <c r="K29" s="68"/>
    </row>
    <row r="30" spans="1:11" ht="52.5" thickBot="1" x14ac:dyDescent="0.4">
      <c r="A30" s="45"/>
      <c r="B30" s="101" t="s">
        <v>925</v>
      </c>
      <c r="C30" s="377">
        <v>2021</v>
      </c>
      <c r="D30" s="434">
        <v>2346.12</v>
      </c>
      <c r="E30" s="732">
        <v>0</v>
      </c>
      <c r="F30" s="607"/>
      <c r="G30" s="434">
        <v>0</v>
      </c>
      <c r="H30" s="103"/>
      <c r="I30" s="103" t="s">
        <v>138</v>
      </c>
      <c r="J30" s="103" t="s">
        <v>924</v>
      </c>
      <c r="K30" s="103"/>
    </row>
    <row r="31" spans="1:11" ht="65.5" thickBot="1" x14ac:dyDescent="0.4">
      <c r="A31" s="45"/>
      <c r="B31" s="103" t="s">
        <v>1301</v>
      </c>
      <c r="C31" s="377">
        <v>2021</v>
      </c>
      <c r="D31" s="434">
        <v>2346.12</v>
      </c>
      <c r="E31" s="732">
        <v>0</v>
      </c>
      <c r="F31" s="607"/>
      <c r="G31" s="434">
        <v>0</v>
      </c>
      <c r="H31" s="103"/>
      <c r="I31" s="103" t="s">
        <v>138</v>
      </c>
      <c r="J31" s="103" t="s">
        <v>1294</v>
      </c>
      <c r="K31" s="103"/>
    </row>
    <row r="32" spans="1:11" ht="39.5" thickBot="1" x14ac:dyDescent="0.4">
      <c r="A32" s="45"/>
      <c r="B32" s="103" t="s">
        <v>1302</v>
      </c>
      <c r="C32" s="377">
        <v>2021</v>
      </c>
      <c r="D32" s="434">
        <v>2346.12</v>
      </c>
      <c r="E32" s="732">
        <v>0</v>
      </c>
      <c r="F32" s="607"/>
      <c r="G32" s="434">
        <v>0</v>
      </c>
      <c r="H32" s="103"/>
      <c r="I32" s="103" t="s">
        <v>138</v>
      </c>
      <c r="J32" s="103" t="s">
        <v>1310</v>
      </c>
      <c r="K32" s="103"/>
    </row>
    <row r="33" spans="1:11" ht="52.5" thickBot="1" x14ac:dyDescent="0.4">
      <c r="A33" s="45"/>
      <c r="B33" s="103" t="s">
        <v>1303</v>
      </c>
      <c r="C33" s="377">
        <v>2021</v>
      </c>
      <c r="D33" s="434">
        <v>2346.12</v>
      </c>
      <c r="E33" s="732">
        <v>0</v>
      </c>
      <c r="F33" s="607"/>
      <c r="G33" s="434">
        <v>0</v>
      </c>
      <c r="H33" s="103"/>
      <c r="I33" s="103" t="s">
        <v>138</v>
      </c>
      <c r="J33" s="103" t="s">
        <v>1294</v>
      </c>
      <c r="K33" s="103"/>
    </row>
    <row r="34" spans="1:11" ht="39" customHeight="1" thickBot="1" x14ac:dyDescent="0.4">
      <c r="A34" s="45"/>
      <c r="B34" s="103" t="s">
        <v>1304</v>
      </c>
      <c r="C34" s="377">
        <v>2021</v>
      </c>
      <c r="D34" s="434">
        <v>2346.12</v>
      </c>
      <c r="E34" s="732">
        <v>0</v>
      </c>
      <c r="F34" s="607"/>
      <c r="G34" s="434">
        <v>0</v>
      </c>
      <c r="H34" s="103"/>
      <c r="I34" s="103" t="s">
        <v>138</v>
      </c>
      <c r="J34" s="103" t="s">
        <v>1294</v>
      </c>
      <c r="K34" s="103"/>
    </row>
    <row r="35" spans="1:11" ht="39" customHeight="1" thickBot="1" x14ac:dyDescent="0.4">
      <c r="A35" s="45"/>
      <c r="B35" s="68" t="s">
        <v>1305</v>
      </c>
      <c r="C35" s="377">
        <v>2021</v>
      </c>
      <c r="D35" s="434">
        <v>2346.12</v>
      </c>
      <c r="E35" s="732">
        <v>0</v>
      </c>
      <c r="F35" s="607"/>
      <c r="G35" s="434">
        <v>0</v>
      </c>
      <c r="H35" s="103"/>
      <c r="I35" s="68" t="s">
        <v>138</v>
      </c>
      <c r="J35" s="68" t="s">
        <v>1294</v>
      </c>
      <c r="K35" s="68"/>
    </row>
    <row r="36" spans="1:11" ht="39.5" thickBot="1" x14ac:dyDescent="0.4">
      <c r="A36" s="45"/>
      <c r="B36" s="68" t="s">
        <v>1306</v>
      </c>
      <c r="C36" s="377">
        <v>2021</v>
      </c>
      <c r="D36" s="434">
        <v>2346.12</v>
      </c>
      <c r="E36" s="732">
        <v>0</v>
      </c>
      <c r="F36" s="607"/>
      <c r="G36" s="434">
        <v>0</v>
      </c>
      <c r="H36" s="103"/>
      <c r="I36" s="68" t="s">
        <v>138</v>
      </c>
      <c r="J36" s="68" t="s">
        <v>1294</v>
      </c>
      <c r="K36" s="68"/>
    </row>
    <row r="37" spans="1:11" ht="78.5" thickBot="1" x14ac:dyDescent="0.4">
      <c r="A37" s="45"/>
      <c r="B37" s="68" t="s">
        <v>1307</v>
      </c>
      <c r="C37" s="377">
        <v>2021</v>
      </c>
      <c r="D37" s="434">
        <v>2346.12</v>
      </c>
      <c r="E37" s="732">
        <v>0</v>
      </c>
      <c r="F37" s="607"/>
      <c r="G37" s="434">
        <v>0</v>
      </c>
      <c r="H37" s="68"/>
      <c r="I37" s="68" t="s">
        <v>138</v>
      </c>
      <c r="J37" s="68" t="s">
        <v>1294</v>
      </c>
      <c r="K37" s="68"/>
    </row>
    <row r="38" spans="1:11" ht="78.5" thickBot="1" x14ac:dyDescent="0.4">
      <c r="A38" s="45"/>
      <c r="B38" s="68" t="s">
        <v>1311</v>
      </c>
      <c r="C38" s="377">
        <v>2021</v>
      </c>
      <c r="D38" s="434">
        <v>2346.12</v>
      </c>
      <c r="E38" s="732">
        <v>0</v>
      </c>
      <c r="F38" s="607"/>
      <c r="G38" s="434">
        <v>0</v>
      </c>
      <c r="H38" s="116"/>
      <c r="I38" s="68" t="s">
        <v>138</v>
      </c>
      <c r="J38" s="68" t="s">
        <v>1294</v>
      </c>
      <c r="K38" s="68"/>
    </row>
    <row r="39" spans="1:11" ht="169.5" thickBot="1" x14ac:dyDescent="0.4">
      <c r="A39" s="45"/>
      <c r="B39" s="68" t="s">
        <v>498</v>
      </c>
      <c r="C39" s="377">
        <v>2022</v>
      </c>
      <c r="D39" s="434">
        <v>0</v>
      </c>
      <c r="E39" s="732">
        <v>1173.06</v>
      </c>
      <c r="F39" s="607"/>
      <c r="G39" s="434">
        <v>0</v>
      </c>
      <c r="H39" s="68"/>
      <c r="I39" s="68" t="s">
        <v>486</v>
      </c>
      <c r="J39" s="68" t="s">
        <v>499</v>
      </c>
      <c r="K39" s="68"/>
    </row>
    <row r="40" spans="1:11" ht="104.5" thickBot="1" x14ac:dyDescent="0.4">
      <c r="A40" s="45"/>
      <c r="B40" s="78" t="s">
        <v>1312</v>
      </c>
      <c r="C40" s="377">
        <v>2021</v>
      </c>
      <c r="D40" s="434">
        <v>1173.06</v>
      </c>
      <c r="E40" s="732">
        <v>0</v>
      </c>
      <c r="F40" s="607"/>
      <c r="G40" s="434">
        <v>0</v>
      </c>
      <c r="H40" s="103"/>
      <c r="I40" s="68" t="s">
        <v>486</v>
      </c>
      <c r="J40" s="68" t="s">
        <v>1294</v>
      </c>
      <c r="K40" s="68"/>
    </row>
    <row r="41" spans="1:11" ht="65.5" thickBot="1" x14ac:dyDescent="0.4">
      <c r="A41" s="45"/>
      <c r="B41" s="78" t="s">
        <v>1308</v>
      </c>
      <c r="C41" s="377">
        <v>2021</v>
      </c>
      <c r="D41" s="434">
        <v>2346.1200000000003</v>
      </c>
      <c r="E41" s="732">
        <v>0</v>
      </c>
      <c r="F41" s="607"/>
      <c r="G41" s="434">
        <v>0</v>
      </c>
      <c r="H41" s="103"/>
      <c r="I41" s="68" t="s">
        <v>138</v>
      </c>
      <c r="J41" s="68" t="s">
        <v>1294</v>
      </c>
      <c r="K41" s="68"/>
    </row>
    <row r="42" spans="1:11" ht="52.5" thickBot="1" x14ac:dyDescent="0.4">
      <c r="A42" s="45"/>
      <c r="B42" s="68" t="s">
        <v>1309</v>
      </c>
      <c r="C42" s="377">
        <v>2021</v>
      </c>
      <c r="D42" s="434">
        <v>2346.12</v>
      </c>
      <c r="E42" s="732">
        <v>0</v>
      </c>
      <c r="F42" s="607"/>
      <c r="G42" s="434">
        <v>0</v>
      </c>
      <c r="H42" s="103"/>
      <c r="I42" s="68" t="s">
        <v>138</v>
      </c>
      <c r="J42" s="68" t="s">
        <v>1294</v>
      </c>
      <c r="K42" s="68"/>
    </row>
    <row r="43" spans="1:11" ht="15" thickBot="1" x14ac:dyDescent="0.4">
      <c r="A43" s="57"/>
      <c r="B43" s="321" t="s">
        <v>500</v>
      </c>
      <c r="C43" s="425"/>
      <c r="D43" s="440"/>
      <c r="E43" s="440"/>
      <c r="F43" s="440"/>
      <c r="G43" s="440"/>
      <c r="H43" s="115"/>
      <c r="I43" s="115"/>
      <c r="J43" s="115"/>
      <c r="K43" s="322"/>
    </row>
    <row r="44" spans="1:11" ht="26.5" thickBot="1" x14ac:dyDescent="0.4">
      <c r="A44" s="45"/>
      <c r="B44" s="68" t="s">
        <v>501</v>
      </c>
      <c r="C44" s="377">
        <v>2022</v>
      </c>
      <c r="D44" s="434">
        <v>0</v>
      </c>
      <c r="E44" s="732">
        <v>3600</v>
      </c>
      <c r="F44" s="607"/>
      <c r="G44" s="434">
        <v>0</v>
      </c>
      <c r="H44" s="68"/>
      <c r="I44" s="68" t="s">
        <v>502</v>
      </c>
      <c r="J44" s="68" t="s">
        <v>503</v>
      </c>
      <c r="K44" s="68"/>
    </row>
    <row r="45" spans="1:11" ht="26.5" thickBot="1" x14ac:dyDescent="0.4">
      <c r="A45" s="45"/>
      <c r="B45" s="68" t="s">
        <v>504</v>
      </c>
      <c r="C45" s="370" t="s">
        <v>1008</v>
      </c>
      <c r="D45" s="441">
        <v>0</v>
      </c>
      <c r="E45" s="737">
        <f>1200+5000</f>
        <v>6200</v>
      </c>
      <c r="F45" s="605"/>
      <c r="G45" s="441">
        <f>1200+5000</f>
        <v>6200</v>
      </c>
      <c r="H45" s="68"/>
      <c r="I45" s="68" t="s">
        <v>502</v>
      </c>
      <c r="J45" s="68" t="s">
        <v>922</v>
      </c>
      <c r="K45" s="68"/>
    </row>
    <row r="46" spans="1:11" ht="26.5" thickBot="1" x14ac:dyDescent="0.4">
      <c r="A46" s="45"/>
      <c r="B46" s="68" t="s">
        <v>505</v>
      </c>
      <c r="C46" s="370">
        <v>2022</v>
      </c>
      <c r="D46" s="441">
        <v>0</v>
      </c>
      <c r="E46" s="737">
        <v>3600</v>
      </c>
      <c r="F46" s="605"/>
      <c r="G46" s="441">
        <v>0</v>
      </c>
      <c r="H46" s="68"/>
      <c r="I46" s="68" t="s">
        <v>502</v>
      </c>
      <c r="J46" s="68" t="s">
        <v>506</v>
      </c>
      <c r="K46" s="68"/>
    </row>
    <row r="47" spans="1:11" ht="26.5" thickBot="1" x14ac:dyDescent="0.4">
      <c r="A47" s="88"/>
      <c r="B47" s="68" t="s">
        <v>507</v>
      </c>
      <c r="C47" s="370" t="s">
        <v>920</v>
      </c>
      <c r="D47" s="441">
        <v>0</v>
      </c>
      <c r="E47" s="737">
        <f>1200+5000</f>
        <v>6200</v>
      </c>
      <c r="F47" s="605"/>
      <c r="G47" s="441">
        <f>1200+5000</f>
        <v>6200</v>
      </c>
      <c r="H47" s="68"/>
      <c r="I47" s="68" t="s">
        <v>502</v>
      </c>
      <c r="J47" s="68" t="s">
        <v>922</v>
      </c>
      <c r="K47" s="68"/>
    </row>
    <row r="48" spans="1:11" ht="39" customHeight="1" thickBot="1" x14ac:dyDescent="0.4">
      <c r="A48" s="45"/>
      <c r="B48" s="78" t="s">
        <v>921</v>
      </c>
      <c r="C48" s="341">
        <v>2022</v>
      </c>
      <c r="D48" s="472">
        <v>0</v>
      </c>
      <c r="E48" s="737">
        <v>2400</v>
      </c>
      <c r="F48" s="605"/>
      <c r="G48" s="431">
        <v>0</v>
      </c>
      <c r="H48" s="70"/>
      <c r="I48" s="70" t="s">
        <v>30</v>
      </c>
      <c r="J48" s="118" t="s">
        <v>508</v>
      </c>
      <c r="K48" s="70"/>
    </row>
    <row r="49" spans="1:11" ht="39" customHeight="1" thickBot="1" x14ac:dyDescent="0.4">
      <c r="A49" s="59"/>
      <c r="B49" s="324" t="s">
        <v>509</v>
      </c>
      <c r="C49" s="389" t="s">
        <v>5</v>
      </c>
      <c r="D49" s="431">
        <v>0</v>
      </c>
      <c r="E49" s="737">
        <f>240+1000</f>
        <v>1240</v>
      </c>
      <c r="F49" s="605"/>
      <c r="G49" s="507">
        <f>240+1000</f>
        <v>1240</v>
      </c>
      <c r="H49" s="112"/>
      <c r="I49" s="70" t="s">
        <v>30</v>
      </c>
      <c r="J49" s="70" t="s">
        <v>922</v>
      </c>
      <c r="K49" s="70"/>
    </row>
    <row r="50" spans="1:11" ht="39.5" thickBot="1" x14ac:dyDescent="0.4">
      <c r="A50" s="45"/>
      <c r="B50" s="325" t="s">
        <v>510</v>
      </c>
      <c r="C50" s="341">
        <v>2022</v>
      </c>
      <c r="D50" s="472">
        <v>2400</v>
      </c>
      <c r="E50" s="737">
        <v>0</v>
      </c>
      <c r="F50" s="605"/>
      <c r="G50" s="431">
        <v>0</v>
      </c>
      <c r="H50" s="70"/>
      <c r="I50" s="70" t="s">
        <v>511</v>
      </c>
      <c r="J50" s="70" t="s">
        <v>512</v>
      </c>
      <c r="K50" s="70"/>
    </row>
    <row r="51" spans="1:11" ht="26.5" thickBot="1" x14ac:dyDescent="0.4">
      <c r="A51" s="59"/>
      <c r="B51" s="78" t="s">
        <v>513</v>
      </c>
      <c r="C51" s="389" t="s">
        <v>3</v>
      </c>
      <c r="D51" s="431">
        <v>0</v>
      </c>
      <c r="E51" s="737">
        <f>240+1000</f>
        <v>1240</v>
      </c>
      <c r="F51" s="605"/>
      <c r="G51" s="507">
        <f>240+1000</f>
        <v>1240</v>
      </c>
      <c r="H51" s="70"/>
      <c r="I51" s="70" t="s">
        <v>514</v>
      </c>
      <c r="J51" s="70" t="s">
        <v>922</v>
      </c>
      <c r="K51" s="70"/>
    </row>
    <row r="52" spans="1:11" ht="15" thickBot="1" x14ac:dyDescent="0.4">
      <c r="A52" s="57"/>
      <c r="B52" s="77" t="s">
        <v>515</v>
      </c>
      <c r="C52" s="425"/>
      <c r="D52" s="438"/>
      <c r="E52" s="438"/>
      <c r="F52" s="438"/>
      <c r="G52" s="440"/>
      <c r="H52" s="90"/>
      <c r="I52" s="53"/>
      <c r="J52" s="90"/>
      <c r="K52" s="91"/>
    </row>
    <row r="53" spans="1:11" ht="44" customHeight="1" thickBot="1" x14ac:dyDescent="0.4">
      <c r="A53" s="100"/>
      <c r="B53" s="102" t="s">
        <v>516</v>
      </c>
      <c r="C53" s="341">
        <v>2022</v>
      </c>
      <c r="D53" s="434">
        <v>0</v>
      </c>
      <c r="E53" s="732">
        <v>0</v>
      </c>
      <c r="F53" s="607"/>
      <c r="G53" s="434">
        <v>0</v>
      </c>
      <c r="H53" s="103"/>
      <c r="I53" s="103" t="s">
        <v>517</v>
      </c>
      <c r="J53" s="103" t="s">
        <v>518</v>
      </c>
      <c r="K53" s="103"/>
    </row>
    <row r="54" spans="1:11" ht="15" thickBot="1" x14ac:dyDescent="0.4">
      <c r="A54" s="45"/>
      <c r="B54" s="560" t="s">
        <v>519</v>
      </c>
      <c r="C54" s="534"/>
      <c r="D54" s="535">
        <f>SUM(D11:D42,D44:D51,D53:D53)</f>
        <v>52995.460000000014</v>
      </c>
      <c r="E54" s="780">
        <f>SUM(E11:E42,E44:E51,E53:F53)</f>
        <v>38377.949999999997</v>
      </c>
      <c r="F54" s="781"/>
      <c r="G54" s="535">
        <f>SUM(G11:G42,G44:G51,G53:G53)</f>
        <v>16830</v>
      </c>
      <c r="H54" s="534"/>
      <c r="I54" s="534"/>
      <c r="J54" s="534"/>
      <c r="K54" s="534"/>
    </row>
    <row r="55" spans="1:11" ht="15" thickBot="1" x14ac:dyDescent="0.4">
      <c r="A55" s="45"/>
      <c r="B55" s="536" t="s">
        <v>117</v>
      </c>
      <c r="C55" s="534"/>
      <c r="D55" s="535">
        <v>0</v>
      </c>
      <c r="E55" s="780">
        <v>0</v>
      </c>
      <c r="F55" s="781"/>
      <c r="G55" s="535">
        <v>0</v>
      </c>
      <c r="H55" s="534"/>
      <c r="I55" s="534"/>
      <c r="J55" s="534"/>
      <c r="K55" s="534"/>
    </row>
    <row r="56" spans="1:11" ht="15" thickBot="1" x14ac:dyDescent="0.4">
      <c r="A56" s="45"/>
      <c r="B56" s="536" t="s">
        <v>439</v>
      </c>
      <c r="C56" s="534"/>
      <c r="D56" s="535">
        <f>D54</f>
        <v>52995.460000000014</v>
      </c>
      <c r="E56" s="780">
        <f>E54</f>
        <v>38377.949999999997</v>
      </c>
      <c r="F56" s="781"/>
      <c r="G56" s="535">
        <f>G54</f>
        <v>16830</v>
      </c>
      <c r="H56" s="534" t="s">
        <v>2</v>
      </c>
      <c r="I56" s="534"/>
      <c r="J56" s="534"/>
      <c r="K56" s="534"/>
    </row>
    <row r="57" spans="1:11" s="255" customFormat="1" ht="16.5" customHeight="1" thickBot="1" x14ac:dyDescent="0.4">
      <c r="A57" s="252"/>
      <c r="B57" s="253"/>
      <c r="C57" s="601" t="s">
        <v>956</v>
      </c>
      <c r="D57" s="678" t="s">
        <v>957</v>
      </c>
      <c r="E57" s="679"/>
      <c r="F57" s="679"/>
      <c r="G57" s="680"/>
      <c r="H57" s="596" t="s">
        <v>958</v>
      </c>
      <c r="I57" s="596" t="s">
        <v>959</v>
      </c>
      <c r="J57" s="254"/>
      <c r="K57" s="596" t="s">
        <v>0</v>
      </c>
    </row>
    <row r="58" spans="1:11" s="255" customFormat="1" ht="15" thickBot="1" x14ac:dyDescent="0.4">
      <c r="A58" s="256"/>
      <c r="B58" s="257"/>
      <c r="C58" s="602"/>
      <c r="D58" s="290" t="s">
        <v>960</v>
      </c>
      <c r="E58" s="764" t="s">
        <v>961</v>
      </c>
      <c r="F58" s="680"/>
      <c r="G58" s="290" t="s">
        <v>962</v>
      </c>
      <c r="H58" s="597"/>
      <c r="I58" s="597"/>
      <c r="J58" s="259" t="s">
        <v>963</v>
      </c>
      <c r="K58" s="597"/>
    </row>
    <row r="59" spans="1:11" s="255" customFormat="1" ht="16.5" customHeight="1" thickBot="1" x14ac:dyDescent="0.4">
      <c r="A59" s="147"/>
      <c r="B59" s="336" t="s">
        <v>1009</v>
      </c>
      <c r="C59" s="534"/>
      <c r="D59" s="451">
        <f>'[1]Kapitulli IV (IV.1)'!D40+'[1]Kapitulli IV (IV.2)'!D54</f>
        <v>482269.41000000003</v>
      </c>
      <c r="E59" s="765">
        <f>'[1]Kapitulli IV (IV.1)'!E40:F40+'[1]Kapitulli IV (IV.2)'!E54:F54</f>
        <v>524406.6</v>
      </c>
      <c r="F59" s="615"/>
      <c r="G59" s="451">
        <f>'[1]Kapitulli IV (IV.1)'!G40+'[1]Kapitulli IV (IV.2)'!G54</f>
        <v>247152</v>
      </c>
      <c r="H59" s="337"/>
      <c r="I59" s="337"/>
      <c r="J59" s="337"/>
      <c r="K59" s="337"/>
    </row>
    <row r="60" spans="1:11" s="255" customFormat="1" ht="15" thickBot="1" x14ac:dyDescent="0.4">
      <c r="A60" s="147"/>
      <c r="B60" s="339" t="s">
        <v>251</v>
      </c>
      <c r="C60" s="534"/>
      <c r="D60" s="535"/>
      <c r="E60" s="780"/>
      <c r="F60" s="820"/>
      <c r="G60" s="535"/>
      <c r="H60" s="337"/>
      <c r="I60" s="337"/>
      <c r="J60" s="337"/>
      <c r="K60" s="337"/>
    </row>
    <row r="61" spans="1:11" s="255" customFormat="1" ht="15" thickBot="1" x14ac:dyDescent="0.4">
      <c r="A61" s="147"/>
      <c r="B61" s="339" t="s">
        <v>252</v>
      </c>
      <c r="C61" s="534"/>
      <c r="D61" s="451">
        <f>'[1]Kapitulli IV (IV.1)'!D42+'[1]Kapitulli IV (IV.2)'!D56</f>
        <v>482269.41000000003</v>
      </c>
      <c r="E61" s="765">
        <f>'[1]Kapitulli IV (IV.1)'!E42:F42+'[1]Kapitulli IV (IV.2)'!E56:F56</f>
        <v>524406.6</v>
      </c>
      <c r="F61" s="615"/>
      <c r="G61" s="451">
        <f>'[1]Kapitulli IV (IV.1)'!G42+'[1]Kapitulli IV (IV.2)'!G56</f>
        <v>247152</v>
      </c>
      <c r="H61" s="337"/>
      <c r="I61" s="337"/>
      <c r="J61" s="337"/>
      <c r="K61" s="337"/>
    </row>
    <row r="62" spans="1:11" s="255" customFormat="1" ht="16.5" customHeight="1" thickBot="1" x14ac:dyDescent="0.4">
      <c r="A62" s="247"/>
      <c r="B62" s="336" t="s">
        <v>1010</v>
      </c>
      <c r="C62" s="539"/>
      <c r="D62" s="508">
        <f>'[1]Kapitulli I (I.4)'!D67+'[1]Kapitulli II (II.4)'!D39+'[1]Kapitulli III (III.5)'!D36+'[1]Kapitulli IV (IV.2)'!D59</f>
        <v>2873346.26</v>
      </c>
      <c r="E62" s="821">
        <f>'[1]Kapitulli I (I.4)'!E67:F67+'[1]Kapitulli II (II.4)'!E39:F39+'[1]Kapitulli III (III.5)'!E36:F36+'[1]Kapitulli IV (IV.2)'!E59:F59</f>
        <v>11230171.835000001</v>
      </c>
      <c r="F62" s="615"/>
      <c r="G62" s="508">
        <f>'[1]Kapitulli I (I.4)'!G67+'[1]Kapitulli II (II.4)'!G39+'[1]Kapitulli III (III.5)'!G36+'[1]Kapitulli IV (IV.2)'!G59</f>
        <v>9412911.5399999991</v>
      </c>
      <c r="H62" s="337"/>
      <c r="I62" s="337"/>
      <c r="J62" s="337"/>
      <c r="K62" s="337"/>
    </row>
    <row r="63" spans="1:11" s="255" customFormat="1" ht="15" thickBot="1" x14ac:dyDescent="0.4">
      <c r="A63" s="247"/>
      <c r="B63" s="339" t="s">
        <v>251</v>
      </c>
      <c r="C63" s="534"/>
      <c r="D63" s="535"/>
      <c r="E63" s="780">
        <v>40000</v>
      </c>
      <c r="F63" s="820"/>
      <c r="G63" s="535"/>
      <c r="H63" s="337"/>
      <c r="I63" s="337"/>
      <c r="J63" s="337"/>
      <c r="K63" s="337"/>
    </row>
    <row r="64" spans="1:11" s="255" customFormat="1" ht="15" thickBot="1" x14ac:dyDescent="0.4">
      <c r="A64" s="247"/>
      <c r="B64" s="339" t="s">
        <v>252</v>
      </c>
      <c r="C64" s="534"/>
      <c r="D64" s="509">
        <f>'[1]Kapitulli I (I.4)'!D69+'[1]Kapitulli II (II.4)'!D41+'[1]Kapitulli III (III.5)'!D38+'[1]Kapitulli IV (IV.2)'!D61</f>
        <v>2873346.26</v>
      </c>
      <c r="E64" s="822">
        <f>'[1]Kapitulli I (I.4)'!E69:F69+'[1]Kapitulli II (II.4)'!E41:F41+'[1]Kapitulli III (III.5)'!E38:F38+'[1]Kapitulli IV (IV.2)'!E61:F61</f>
        <v>11190171.835000001</v>
      </c>
      <c r="F64" s="615"/>
      <c r="G64" s="509">
        <f>'[1]Kapitulli I (I.4)'!G69+'[1]Kapitulli II (II.4)'!G41+'[1]Kapitulli III (III.5)'!G38+'[1]Kapitulli IV (IV.2)'!G61</f>
        <v>9412911.5399999991</v>
      </c>
      <c r="H64" s="337"/>
      <c r="I64" s="337"/>
      <c r="J64" s="337"/>
      <c r="K64" s="337"/>
    </row>
  </sheetData>
  <mergeCells count="80">
    <mergeCell ref="E51:F51"/>
    <mergeCell ref="E59:F59"/>
    <mergeCell ref="E62:F62"/>
    <mergeCell ref="E63:F63"/>
    <mergeCell ref="E64:F64"/>
    <mergeCell ref="E61:F61"/>
    <mergeCell ref="E56:F56"/>
    <mergeCell ref="I57:I58"/>
    <mergeCell ref="K57:K58"/>
    <mergeCell ref="E58:F58"/>
    <mergeCell ref="E60:F60"/>
    <mergeCell ref="H57:H58"/>
    <mergeCell ref="C57:C58"/>
    <mergeCell ref="D57:G57"/>
    <mergeCell ref="E55:F55"/>
    <mergeCell ref="E39:F39"/>
    <mergeCell ref="E40:F40"/>
    <mergeCell ref="E41:F41"/>
    <mergeCell ref="E42:F42"/>
    <mergeCell ref="E44:F44"/>
    <mergeCell ref="E47:F47"/>
    <mergeCell ref="E48:F48"/>
    <mergeCell ref="E53:F53"/>
    <mergeCell ref="E54:F54"/>
    <mergeCell ref="E45:F45"/>
    <mergeCell ref="E46:F46"/>
    <mergeCell ref="E49:F49"/>
    <mergeCell ref="E50:F50"/>
    <mergeCell ref="E38:F38"/>
    <mergeCell ref="E27:F27"/>
    <mergeCell ref="E28:F28"/>
    <mergeCell ref="E29:F29"/>
    <mergeCell ref="E30:F30"/>
    <mergeCell ref="E31:F31"/>
    <mergeCell ref="E32:F32"/>
    <mergeCell ref="E33:F33"/>
    <mergeCell ref="E34:F34"/>
    <mergeCell ref="E35:F35"/>
    <mergeCell ref="E36:F36"/>
    <mergeCell ref="E37:F37"/>
    <mergeCell ref="E26:F26"/>
    <mergeCell ref="E19:F19"/>
    <mergeCell ref="E20:F20"/>
    <mergeCell ref="E21:F21"/>
    <mergeCell ref="E22:F22"/>
    <mergeCell ref="E23:F23"/>
    <mergeCell ref="E25:F25"/>
    <mergeCell ref="E24:F24"/>
    <mergeCell ref="E18:F18"/>
    <mergeCell ref="J8:J9"/>
    <mergeCell ref="K8:K9"/>
    <mergeCell ref="E9:F9"/>
    <mergeCell ref="E11:F11"/>
    <mergeCell ref="E12:F12"/>
    <mergeCell ref="E13:F13"/>
    <mergeCell ref="I8:I9"/>
    <mergeCell ref="E14:F14"/>
    <mergeCell ref="E15:F15"/>
    <mergeCell ref="E16:F16"/>
    <mergeCell ref="E17:F17"/>
    <mergeCell ref="A8:A9"/>
    <mergeCell ref="B8:B9"/>
    <mergeCell ref="C8:C9"/>
    <mergeCell ref="D8:G8"/>
    <mergeCell ref="H8:H9"/>
    <mergeCell ref="C1:E1"/>
    <mergeCell ref="F1:G1"/>
    <mergeCell ref="I7:K7"/>
    <mergeCell ref="B2:K2"/>
    <mergeCell ref="C3:E3"/>
    <mergeCell ref="F3:G3"/>
    <mergeCell ref="I3:K3"/>
    <mergeCell ref="C4:E4"/>
    <mergeCell ref="C5:E5"/>
    <mergeCell ref="C6:E6"/>
    <mergeCell ref="C7:E7"/>
    <mergeCell ref="F7:G7"/>
    <mergeCell ref="F4:G4"/>
    <mergeCell ref="F5:G5"/>
    <mergeCell ref="F6:G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2"/>
  <sheetViews>
    <sheetView zoomScale="60" zoomScaleNormal="60" workbookViewId="0">
      <pane ySplit="1" topLeftCell="A59" activePane="bottomLeft" state="frozen"/>
      <selection pane="bottomLeft" activeCell="O11" sqref="O11"/>
    </sheetView>
  </sheetViews>
  <sheetFormatPr defaultColWidth="9.1796875" defaultRowHeight="14" x14ac:dyDescent="0.3"/>
  <cols>
    <col min="1" max="1" width="9.1796875" style="175"/>
    <col min="2" max="2" width="37.453125" style="175" customWidth="1"/>
    <col min="3" max="3" width="8.453125" style="175" customWidth="1"/>
    <col min="4" max="4" width="7.453125" style="175" customWidth="1"/>
    <col min="5" max="5" width="4.6328125" style="175" customWidth="1"/>
    <col min="6" max="7" width="9.1796875" style="175"/>
    <col min="8" max="8" width="9.1796875" style="175" customWidth="1"/>
    <col min="9" max="9" width="9.1796875" style="175"/>
    <col min="10" max="10" width="9.1796875" style="201"/>
    <col min="11" max="16384" width="9.1796875" style="175"/>
  </cols>
  <sheetData>
    <row r="1" spans="1:11" ht="35" thickBot="1" x14ac:dyDescent="0.35">
      <c r="A1" s="132" t="s">
        <v>45</v>
      </c>
      <c r="B1" s="133" t="s">
        <v>198</v>
      </c>
      <c r="C1" s="570" t="s">
        <v>1013</v>
      </c>
      <c r="D1" s="571"/>
      <c r="E1" s="572"/>
      <c r="F1" s="570" t="s">
        <v>1068</v>
      </c>
      <c r="G1" s="572"/>
      <c r="H1" s="133" t="s">
        <v>1069</v>
      </c>
      <c r="I1" s="570" t="s">
        <v>32</v>
      </c>
      <c r="J1" s="571"/>
      <c r="K1" s="572"/>
    </row>
    <row r="2" spans="1:11" ht="26.5" thickBot="1" x14ac:dyDescent="0.35">
      <c r="A2" s="144"/>
      <c r="B2" s="176" t="s">
        <v>199</v>
      </c>
      <c r="C2" s="645"/>
      <c r="D2" s="645"/>
      <c r="E2" s="645"/>
      <c r="F2" s="646"/>
      <c r="G2" s="646"/>
      <c r="H2" s="177"/>
      <c r="I2" s="645"/>
      <c r="J2" s="645"/>
      <c r="K2" s="647"/>
    </row>
    <row r="3" spans="1:11" ht="29" customHeight="1" thickBot="1" x14ac:dyDescent="0.35">
      <c r="A3" s="147"/>
      <c r="B3" s="648" t="s">
        <v>200</v>
      </c>
      <c r="C3" s="649"/>
      <c r="D3" s="649"/>
      <c r="E3" s="649"/>
      <c r="F3" s="649"/>
      <c r="G3" s="649"/>
      <c r="H3" s="650"/>
      <c r="I3" s="178"/>
      <c r="J3" s="179"/>
      <c r="K3" s="180"/>
    </row>
    <row r="4" spans="1:11" ht="16.25" customHeight="1" thickBot="1" x14ac:dyDescent="0.35">
      <c r="A4" s="147"/>
      <c r="B4" s="651"/>
      <c r="C4" s="652"/>
      <c r="D4" s="652"/>
      <c r="E4" s="652"/>
      <c r="F4" s="652"/>
      <c r="G4" s="652"/>
      <c r="H4" s="653"/>
      <c r="I4" s="178"/>
      <c r="J4" s="179"/>
      <c r="K4" s="180"/>
    </row>
    <row r="5" spans="1:11" ht="14.5" thickBot="1" x14ac:dyDescent="0.35">
      <c r="A5" s="181"/>
      <c r="B5" s="654" t="s">
        <v>201</v>
      </c>
      <c r="C5" s="655"/>
      <c r="D5" s="655"/>
      <c r="E5" s="655"/>
      <c r="F5" s="655"/>
      <c r="G5" s="655"/>
      <c r="H5" s="655"/>
      <c r="I5" s="655"/>
      <c r="J5" s="655"/>
      <c r="K5" s="656"/>
    </row>
    <row r="6" spans="1:11" ht="28.25" customHeight="1" thickBot="1" x14ac:dyDescent="0.35">
      <c r="A6" s="182"/>
      <c r="B6" s="183" t="s">
        <v>202</v>
      </c>
      <c r="C6" s="640" t="s">
        <v>19</v>
      </c>
      <c r="D6" s="641"/>
      <c r="E6" s="642"/>
      <c r="F6" s="643">
        <v>0.36</v>
      </c>
      <c r="G6" s="644"/>
      <c r="H6" s="184">
        <v>0.39</v>
      </c>
      <c r="I6" s="581"/>
      <c r="J6" s="574"/>
      <c r="K6" s="582"/>
    </row>
    <row r="7" spans="1:11" ht="28.25" customHeight="1" thickBot="1" x14ac:dyDescent="0.35">
      <c r="A7" s="182"/>
      <c r="B7" s="155" t="s">
        <v>203</v>
      </c>
      <c r="C7" s="640" t="s">
        <v>18</v>
      </c>
      <c r="D7" s="641"/>
      <c r="E7" s="642"/>
      <c r="F7" s="643">
        <v>0.52</v>
      </c>
      <c r="G7" s="644"/>
      <c r="H7" s="184">
        <v>0.53</v>
      </c>
      <c r="I7" s="581"/>
      <c r="J7" s="574"/>
      <c r="K7" s="582"/>
    </row>
    <row r="8" spans="1:11" ht="43.25" customHeight="1" thickBot="1" x14ac:dyDescent="0.35">
      <c r="A8" s="182"/>
      <c r="B8" s="185" t="s">
        <v>204</v>
      </c>
      <c r="C8" s="640" t="s">
        <v>15</v>
      </c>
      <c r="D8" s="641"/>
      <c r="E8" s="642"/>
      <c r="F8" s="643">
        <v>0.5</v>
      </c>
      <c r="G8" s="644"/>
      <c r="H8" s="184">
        <v>0.53</v>
      </c>
      <c r="I8" s="186"/>
      <c r="J8" s="187"/>
      <c r="K8" s="188"/>
    </row>
    <row r="9" spans="1:11" ht="28.25" customHeight="1" thickBot="1" x14ac:dyDescent="0.35">
      <c r="A9" s="182"/>
      <c r="B9" s="189" t="s">
        <v>205</v>
      </c>
      <c r="C9" s="659" t="s">
        <v>43</v>
      </c>
      <c r="D9" s="660"/>
      <c r="E9" s="661"/>
      <c r="F9" s="186"/>
      <c r="G9" s="188"/>
      <c r="H9" s="154"/>
      <c r="I9" s="186"/>
      <c r="J9" s="187"/>
      <c r="K9" s="188"/>
    </row>
    <row r="10" spans="1:11" ht="39.5" customHeight="1" thickBot="1" x14ac:dyDescent="0.35">
      <c r="A10" s="182"/>
      <c r="B10" s="185" t="s">
        <v>206</v>
      </c>
      <c r="C10" s="659" t="s">
        <v>43</v>
      </c>
      <c r="D10" s="660"/>
      <c r="E10" s="661"/>
      <c r="F10" s="186"/>
      <c r="G10" s="187"/>
      <c r="H10" s="187"/>
      <c r="I10" s="187"/>
      <c r="J10" s="187"/>
      <c r="K10" s="188"/>
    </row>
    <row r="11" spans="1:11" ht="39.5" customHeight="1" thickBot="1" x14ac:dyDescent="0.35">
      <c r="A11" s="182"/>
      <c r="B11" s="394" t="s">
        <v>1070</v>
      </c>
      <c r="C11" s="665">
        <v>0.53180000000000005</v>
      </c>
      <c r="D11" s="666"/>
      <c r="E11" s="667"/>
      <c r="F11" s="665">
        <v>0.26900000000000002</v>
      </c>
      <c r="G11" s="667"/>
      <c r="H11" s="395">
        <v>0</v>
      </c>
      <c r="I11" s="187"/>
      <c r="J11" s="187"/>
      <c r="K11" s="188"/>
    </row>
    <row r="12" spans="1:11" ht="39.5" customHeight="1" thickBot="1" x14ac:dyDescent="0.35">
      <c r="A12" s="182"/>
      <c r="B12" s="396" t="s">
        <v>1071</v>
      </c>
      <c r="C12" s="630">
        <v>0.54500000000000004</v>
      </c>
      <c r="D12" s="631"/>
      <c r="E12" s="632"/>
      <c r="F12" s="630">
        <v>0.36199999999999999</v>
      </c>
      <c r="G12" s="632"/>
      <c r="H12" s="397">
        <v>0.23</v>
      </c>
      <c r="I12" s="187"/>
      <c r="J12" s="187"/>
      <c r="K12" s="188"/>
    </row>
    <row r="13" spans="1:11" ht="39.5" customHeight="1" thickBot="1" x14ac:dyDescent="0.35">
      <c r="A13" s="182"/>
      <c r="B13" s="396" t="s">
        <v>1072</v>
      </c>
      <c r="C13" s="630">
        <v>0.219</v>
      </c>
      <c r="D13" s="631"/>
      <c r="E13" s="632"/>
      <c r="F13" s="630">
        <v>0.13800000000000001</v>
      </c>
      <c r="G13" s="632"/>
      <c r="H13" s="384">
        <v>0</v>
      </c>
      <c r="I13" s="187"/>
      <c r="J13" s="187"/>
      <c r="K13" s="188"/>
    </row>
    <row r="14" spans="1:11" ht="39.5" customHeight="1" thickBot="1" x14ac:dyDescent="0.35">
      <c r="A14" s="182"/>
      <c r="B14" s="396" t="s">
        <v>1073</v>
      </c>
      <c r="C14" s="630">
        <v>0.316</v>
      </c>
      <c r="D14" s="631"/>
      <c r="E14" s="632"/>
      <c r="F14" s="630">
        <v>0.184</v>
      </c>
      <c r="G14" s="632"/>
      <c r="H14" s="398">
        <v>0.129</v>
      </c>
      <c r="I14" s="187"/>
      <c r="J14" s="187"/>
      <c r="K14" s="188"/>
    </row>
    <row r="15" spans="1:11" ht="39.5" customHeight="1" thickBot="1" x14ac:dyDescent="0.35">
      <c r="A15" s="182"/>
      <c r="B15" s="396" t="s">
        <v>1074</v>
      </c>
      <c r="C15" s="633" t="s">
        <v>1076</v>
      </c>
      <c r="D15" s="634"/>
      <c r="E15" s="635"/>
      <c r="F15" s="636">
        <v>-0.25</v>
      </c>
      <c r="G15" s="637"/>
      <c r="H15" s="397">
        <v>-0.75</v>
      </c>
      <c r="I15" s="187"/>
      <c r="J15" s="187"/>
      <c r="K15" s="188"/>
    </row>
    <row r="16" spans="1:11" ht="42" customHeight="1" thickBot="1" x14ac:dyDescent="0.35">
      <c r="A16" s="182"/>
      <c r="B16" s="396" t="s">
        <v>1075</v>
      </c>
      <c r="C16" s="662" t="s">
        <v>1076</v>
      </c>
      <c r="D16" s="663"/>
      <c r="E16" s="664"/>
      <c r="F16" s="638">
        <v>-0.25</v>
      </c>
      <c r="G16" s="639"/>
      <c r="H16" s="397">
        <v>-0.5</v>
      </c>
      <c r="I16" s="187"/>
      <c r="J16" s="187"/>
      <c r="K16" s="188"/>
    </row>
    <row r="17" spans="1:29" s="32" customFormat="1" ht="14.5" thickBot="1" x14ac:dyDescent="0.35">
      <c r="A17" s="596"/>
      <c r="B17" s="596" t="s">
        <v>46</v>
      </c>
      <c r="C17" s="596" t="s">
        <v>47</v>
      </c>
      <c r="D17" s="598" t="s">
        <v>48</v>
      </c>
      <c r="E17" s="599"/>
      <c r="F17" s="599"/>
      <c r="G17" s="600"/>
      <c r="H17" s="596" t="s">
        <v>50</v>
      </c>
      <c r="I17" s="596" t="s">
        <v>51</v>
      </c>
      <c r="J17" s="601" t="s">
        <v>52</v>
      </c>
      <c r="K17" s="596" t="s">
        <v>53</v>
      </c>
    </row>
    <row r="18" spans="1:29" s="32" customFormat="1" ht="14.5" thickBot="1" x14ac:dyDescent="0.35">
      <c r="A18" s="597"/>
      <c r="B18" s="597"/>
      <c r="C18" s="597"/>
      <c r="D18" s="158">
        <v>2021</v>
      </c>
      <c r="E18" s="598">
        <v>2022</v>
      </c>
      <c r="F18" s="600"/>
      <c r="G18" s="158">
        <v>2023</v>
      </c>
      <c r="H18" s="597"/>
      <c r="I18" s="597"/>
      <c r="J18" s="602"/>
      <c r="K18" s="597"/>
    </row>
    <row r="19" spans="1:29" s="193" customFormat="1" ht="26.5" thickBot="1" x14ac:dyDescent="0.35">
      <c r="A19" s="190"/>
      <c r="B19" s="191" t="s">
        <v>211</v>
      </c>
      <c r="C19" s="130"/>
      <c r="D19" s="131"/>
      <c r="E19" s="131"/>
      <c r="F19" s="131"/>
      <c r="G19" s="131"/>
      <c r="H19" s="131"/>
      <c r="I19" s="131"/>
      <c r="J19" s="131"/>
      <c r="K19" s="192"/>
    </row>
    <row r="20" spans="1:29" s="194" customFormat="1" ht="72" customHeight="1" thickBot="1" x14ac:dyDescent="0.35">
      <c r="A20" s="164"/>
      <c r="B20" s="117" t="s">
        <v>809</v>
      </c>
      <c r="C20" s="356">
        <v>2022</v>
      </c>
      <c r="D20" s="357">
        <v>40400</v>
      </c>
      <c r="E20" s="657" t="s">
        <v>951</v>
      </c>
      <c r="F20" s="658"/>
      <c r="G20" s="358" t="s">
        <v>951</v>
      </c>
      <c r="H20" s="128"/>
      <c r="I20" s="117" t="s">
        <v>60</v>
      </c>
      <c r="J20" s="117" t="s">
        <v>212</v>
      </c>
      <c r="K20" s="117"/>
    </row>
    <row r="21" spans="1:29" s="194" customFormat="1" ht="52.5" thickBot="1" x14ac:dyDescent="0.35">
      <c r="A21" s="164"/>
      <c r="B21" s="117" t="s">
        <v>1077</v>
      </c>
      <c r="C21" s="359">
        <v>2022</v>
      </c>
      <c r="D21" s="360" t="s">
        <v>951</v>
      </c>
      <c r="E21" s="618">
        <v>617013</v>
      </c>
      <c r="F21" s="619"/>
      <c r="G21" s="361">
        <v>530243</v>
      </c>
      <c r="H21" s="128"/>
      <c r="I21" s="117" t="s">
        <v>60</v>
      </c>
      <c r="J21" s="117" t="s">
        <v>810</v>
      </c>
      <c r="K21" s="117"/>
    </row>
    <row r="22" spans="1:29" s="194" customFormat="1" ht="26.5" thickBot="1" x14ac:dyDescent="0.35">
      <c r="A22" s="327"/>
      <c r="B22" s="329" t="s">
        <v>1078</v>
      </c>
      <c r="C22" s="380">
        <v>2022</v>
      </c>
      <c r="D22" s="381">
        <v>2346</v>
      </c>
      <c r="E22" s="622">
        <v>2346</v>
      </c>
      <c r="F22" s="623"/>
      <c r="G22" s="382" t="s">
        <v>951</v>
      </c>
      <c r="H22" s="329"/>
      <c r="I22" s="329" t="s">
        <v>138</v>
      </c>
      <c r="J22" s="329" t="s">
        <v>393</v>
      </c>
      <c r="K22" s="329"/>
    </row>
    <row r="23" spans="1:29" s="194" customFormat="1" ht="39.5" thickBot="1" x14ac:dyDescent="0.35">
      <c r="A23" s="327"/>
      <c r="B23" s="329" t="s">
        <v>1079</v>
      </c>
      <c r="C23" s="380">
        <v>2022</v>
      </c>
      <c r="D23" s="381">
        <v>2933</v>
      </c>
      <c r="E23" s="622">
        <v>7038</v>
      </c>
      <c r="F23" s="623"/>
      <c r="G23" s="382" t="s">
        <v>951</v>
      </c>
      <c r="H23" s="329"/>
      <c r="I23" s="329" t="s">
        <v>138</v>
      </c>
      <c r="J23" s="329" t="s">
        <v>1080</v>
      </c>
      <c r="K23" s="329"/>
    </row>
    <row r="24" spans="1:29" s="194" customFormat="1" ht="56" customHeight="1" thickBot="1" x14ac:dyDescent="0.35">
      <c r="A24" s="164"/>
      <c r="B24" s="117" t="s">
        <v>946</v>
      </c>
      <c r="C24" s="359">
        <v>2022</v>
      </c>
      <c r="D24" s="361">
        <v>6100</v>
      </c>
      <c r="E24" s="628" t="s">
        <v>951</v>
      </c>
      <c r="F24" s="629"/>
      <c r="G24" s="360" t="s">
        <v>951</v>
      </c>
      <c r="H24" s="128"/>
      <c r="I24" s="117" t="s">
        <v>60</v>
      </c>
      <c r="J24" s="117" t="s">
        <v>92</v>
      </c>
      <c r="K24" s="117"/>
    </row>
    <row r="25" spans="1:29" s="194" customFormat="1" ht="56" customHeight="1" thickBot="1" x14ac:dyDescent="0.35">
      <c r="A25" s="164"/>
      <c r="B25" s="117" t="s">
        <v>947</v>
      </c>
      <c r="C25" s="359">
        <v>2022</v>
      </c>
      <c r="D25" s="361">
        <v>6100</v>
      </c>
      <c r="E25" s="628" t="s">
        <v>951</v>
      </c>
      <c r="F25" s="629"/>
      <c r="G25" s="360" t="s">
        <v>951</v>
      </c>
      <c r="H25" s="128"/>
      <c r="I25" s="117" t="s">
        <v>64</v>
      </c>
      <c r="J25" s="117" t="s">
        <v>92</v>
      </c>
      <c r="K25" s="117"/>
    </row>
    <row r="26" spans="1:29" ht="52.5" thickBot="1" x14ac:dyDescent="0.35">
      <c r="A26" s="88"/>
      <c r="B26" s="65" t="s">
        <v>213</v>
      </c>
      <c r="C26" s="359">
        <v>2022</v>
      </c>
      <c r="D26" s="360" t="s">
        <v>951</v>
      </c>
      <c r="E26" s="618">
        <v>97973</v>
      </c>
      <c r="F26" s="619"/>
      <c r="G26" s="361">
        <v>66250</v>
      </c>
      <c r="H26" s="128"/>
      <c r="I26" s="65" t="s">
        <v>214</v>
      </c>
      <c r="J26" s="65" t="s">
        <v>948</v>
      </c>
      <c r="K26" s="65"/>
    </row>
    <row r="27" spans="1:29" ht="52.5" thickBot="1" x14ac:dyDescent="0.35">
      <c r="A27" s="88"/>
      <c r="B27" s="65" t="s">
        <v>215</v>
      </c>
      <c r="C27" s="359">
        <v>2022</v>
      </c>
      <c r="D27" s="360" t="s">
        <v>951</v>
      </c>
      <c r="E27" s="618">
        <v>97973</v>
      </c>
      <c r="F27" s="619"/>
      <c r="G27" s="361">
        <v>66250</v>
      </c>
      <c r="H27" s="128"/>
      <c r="I27" s="65" t="s">
        <v>216</v>
      </c>
      <c r="J27" s="65" t="s">
        <v>948</v>
      </c>
      <c r="K27" s="65"/>
    </row>
    <row r="28" spans="1:29" ht="23.5" thickBot="1" x14ac:dyDescent="0.35">
      <c r="A28" s="159"/>
      <c r="B28" s="195" t="s">
        <v>217</v>
      </c>
      <c r="C28" s="362"/>
      <c r="D28" s="363"/>
      <c r="E28" s="363"/>
      <c r="F28" s="363"/>
      <c r="G28" s="363"/>
      <c r="H28" s="162"/>
      <c r="I28" s="162"/>
      <c r="J28" s="162"/>
      <c r="K28" s="163"/>
    </row>
    <row r="29" spans="1:29" ht="247.5" thickBot="1" x14ac:dyDescent="0.35">
      <c r="A29" s="341"/>
      <c r="B29" s="463" t="s">
        <v>1081</v>
      </c>
      <c r="C29" s="541">
        <v>2022</v>
      </c>
      <c r="D29" s="542" t="s">
        <v>951</v>
      </c>
      <c r="E29" s="620">
        <v>7500</v>
      </c>
      <c r="F29" s="621"/>
      <c r="G29" s="542" t="s">
        <v>951</v>
      </c>
      <c r="H29" s="463"/>
      <c r="I29" s="463" t="s">
        <v>1082</v>
      </c>
      <c r="J29" s="463" t="s">
        <v>1083</v>
      </c>
      <c r="K29" s="463"/>
    </row>
    <row r="30" spans="1:29" s="196" customFormat="1" ht="78.5" thickBot="1" x14ac:dyDescent="0.35">
      <c r="A30" s="164"/>
      <c r="B30" s="128" t="s">
        <v>811</v>
      </c>
      <c r="C30" s="541">
        <v>2021</v>
      </c>
      <c r="D30" s="543">
        <v>23461</v>
      </c>
      <c r="E30" s="616" t="s">
        <v>951</v>
      </c>
      <c r="F30" s="617"/>
      <c r="G30" s="542" t="s">
        <v>951</v>
      </c>
      <c r="H30" s="128"/>
      <c r="I30" s="128" t="s">
        <v>812</v>
      </c>
      <c r="J30" s="128" t="s">
        <v>813</v>
      </c>
      <c r="K30" s="128"/>
      <c r="L30" s="545"/>
      <c r="M30" s="545"/>
      <c r="N30" s="545"/>
      <c r="O30" s="545"/>
      <c r="P30" s="545"/>
      <c r="Q30" s="545"/>
      <c r="R30" s="545"/>
      <c r="S30" s="545"/>
      <c r="T30" s="545"/>
      <c r="U30" s="545"/>
      <c r="V30" s="545"/>
      <c r="W30" s="545"/>
      <c r="X30" s="545"/>
      <c r="Y30" s="545"/>
      <c r="Z30" s="545"/>
      <c r="AA30" s="545"/>
      <c r="AB30" s="545"/>
      <c r="AC30" s="545"/>
    </row>
    <row r="31" spans="1:29" s="196" customFormat="1" ht="117.5" thickBot="1" x14ac:dyDescent="0.35">
      <c r="A31" s="164"/>
      <c r="B31" s="128" t="s">
        <v>218</v>
      </c>
      <c r="C31" s="544" t="s">
        <v>1108</v>
      </c>
      <c r="D31" s="542" t="s">
        <v>951</v>
      </c>
      <c r="E31" s="616" t="s">
        <v>951</v>
      </c>
      <c r="F31" s="617"/>
      <c r="G31" s="542" t="s">
        <v>951</v>
      </c>
      <c r="H31" s="128"/>
      <c r="I31" s="128" t="s">
        <v>814</v>
      </c>
      <c r="J31" s="128" t="s">
        <v>219</v>
      </c>
      <c r="K31" s="128"/>
      <c r="L31" s="545"/>
      <c r="M31" s="545"/>
      <c r="N31" s="545"/>
      <c r="O31" s="545"/>
      <c r="P31" s="545"/>
      <c r="Q31" s="545"/>
      <c r="R31" s="545"/>
      <c r="S31" s="545"/>
      <c r="T31" s="545"/>
      <c r="U31" s="545"/>
      <c r="V31" s="545"/>
      <c r="W31" s="545"/>
      <c r="X31" s="545"/>
      <c r="Y31" s="545"/>
      <c r="Z31" s="545"/>
      <c r="AA31" s="545"/>
      <c r="AB31" s="545"/>
      <c r="AC31" s="545"/>
    </row>
    <row r="32" spans="1:29" s="196" customFormat="1" ht="117.5" thickBot="1" x14ac:dyDescent="0.35">
      <c r="A32" s="342"/>
      <c r="B32" s="341" t="s">
        <v>1084</v>
      </c>
      <c r="C32" s="380">
        <v>2022</v>
      </c>
      <c r="D32" s="382" t="s">
        <v>951</v>
      </c>
      <c r="E32" s="622">
        <v>26632</v>
      </c>
      <c r="F32" s="623"/>
      <c r="G32" s="381">
        <v>21132</v>
      </c>
      <c r="H32" s="343"/>
      <c r="I32" s="343"/>
      <c r="J32" s="343" t="s">
        <v>1085</v>
      </c>
      <c r="K32" s="343"/>
      <c r="L32" s="545"/>
      <c r="M32" s="545"/>
      <c r="N32" s="545"/>
      <c r="O32" s="545"/>
      <c r="P32" s="545"/>
      <c r="Q32" s="545"/>
      <c r="R32" s="545"/>
      <c r="S32" s="545"/>
      <c r="T32" s="545"/>
      <c r="U32" s="545"/>
      <c r="V32" s="545"/>
      <c r="W32" s="545"/>
      <c r="X32" s="545"/>
      <c r="Y32" s="545"/>
      <c r="Z32" s="545"/>
      <c r="AA32" s="545"/>
      <c r="AB32" s="545"/>
      <c r="AC32" s="545"/>
    </row>
    <row r="33" spans="1:29" s="196" customFormat="1" ht="15" thickBot="1" x14ac:dyDescent="0.35">
      <c r="A33" s="197"/>
      <c r="B33" s="198" t="s">
        <v>220</v>
      </c>
      <c r="C33" s="364"/>
      <c r="D33" s="363"/>
      <c r="E33" s="363"/>
      <c r="F33" s="363"/>
      <c r="G33" s="363"/>
      <c r="H33" s="199"/>
      <c r="I33" s="199"/>
      <c r="J33" s="199"/>
      <c r="K33" s="200"/>
      <c r="L33" s="545"/>
      <c r="M33" s="545"/>
      <c r="N33" s="545"/>
      <c r="O33" s="545"/>
      <c r="P33" s="545"/>
      <c r="Q33" s="545"/>
      <c r="R33" s="545"/>
      <c r="S33" s="545"/>
      <c r="T33" s="545"/>
      <c r="U33" s="545"/>
      <c r="V33" s="545"/>
      <c r="W33" s="545"/>
      <c r="X33" s="545"/>
      <c r="Y33" s="545"/>
      <c r="Z33" s="545"/>
      <c r="AA33" s="545"/>
      <c r="AB33" s="545"/>
      <c r="AC33" s="545"/>
    </row>
    <row r="34" spans="1:29" s="196" customFormat="1" ht="156.5" thickBot="1" x14ac:dyDescent="0.35">
      <c r="A34" s="164"/>
      <c r="B34" s="128" t="s">
        <v>950</v>
      </c>
      <c r="C34" s="546" t="s">
        <v>3</v>
      </c>
      <c r="D34" s="543">
        <v>15000</v>
      </c>
      <c r="E34" s="616" t="s">
        <v>951</v>
      </c>
      <c r="F34" s="617"/>
      <c r="G34" s="542" t="s">
        <v>951</v>
      </c>
      <c r="H34" s="128"/>
      <c r="I34" s="128" t="s">
        <v>816</v>
      </c>
      <c r="J34" s="128" t="s">
        <v>949</v>
      </c>
      <c r="K34" s="128"/>
      <c r="L34" s="545"/>
      <c r="M34" s="545"/>
      <c r="N34" s="545"/>
      <c r="O34" s="545"/>
      <c r="P34" s="545"/>
      <c r="Q34" s="545"/>
      <c r="R34" s="545"/>
      <c r="S34" s="545"/>
      <c r="T34" s="545"/>
      <c r="U34" s="545"/>
      <c r="V34" s="545"/>
      <c r="W34" s="545"/>
      <c r="X34" s="545"/>
      <c r="Y34" s="545"/>
      <c r="Z34" s="545"/>
      <c r="AA34" s="545"/>
      <c r="AB34" s="545"/>
      <c r="AC34" s="545"/>
    </row>
    <row r="35" spans="1:29" s="196" customFormat="1" ht="78.5" thickBot="1" x14ac:dyDescent="0.35">
      <c r="A35" s="164"/>
      <c r="B35" s="454" t="s">
        <v>1087</v>
      </c>
      <c r="C35" s="541">
        <v>2021</v>
      </c>
      <c r="D35" s="543">
        <v>7200</v>
      </c>
      <c r="E35" s="616" t="s">
        <v>951</v>
      </c>
      <c r="F35" s="617"/>
      <c r="G35" s="542" t="s">
        <v>951</v>
      </c>
      <c r="H35" s="128"/>
      <c r="I35" s="128" t="s">
        <v>60</v>
      </c>
      <c r="J35" s="128" t="s">
        <v>221</v>
      </c>
      <c r="K35" s="128"/>
      <c r="L35" s="545"/>
      <c r="M35" s="545"/>
      <c r="N35" s="545"/>
      <c r="O35" s="545"/>
      <c r="P35" s="545"/>
      <c r="Q35" s="545"/>
      <c r="R35" s="545"/>
      <c r="S35" s="545"/>
      <c r="T35" s="545"/>
      <c r="U35" s="545"/>
      <c r="V35" s="545"/>
      <c r="W35" s="545"/>
      <c r="X35" s="545"/>
      <c r="Y35" s="545"/>
      <c r="Z35" s="545"/>
      <c r="AA35" s="545"/>
      <c r="AB35" s="545"/>
      <c r="AC35" s="545"/>
    </row>
    <row r="36" spans="1:29" s="196" customFormat="1" ht="65.5" thickBot="1" x14ac:dyDescent="0.35">
      <c r="A36" s="344"/>
      <c r="B36" s="547" t="s">
        <v>1086</v>
      </c>
      <c r="C36" s="541">
        <v>2021</v>
      </c>
      <c r="D36" s="543">
        <v>1173</v>
      </c>
      <c r="E36" s="616" t="s">
        <v>951</v>
      </c>
      <c r="F36" s="617"/>
      <c r="G36" s="542" t="s">
        <v>951</v>
      </c>
      <c r="H36" s="346"/>
      <c r="I36" s="346" t="s">
        <v>60</v>
      </c>
      <c r="J36" s="346" t="s">
        <v>222</v>
      </c>
      <c r="K36" s="346"/>
      <c r="L36" s="545"/>
      <c r="M36" s="545"/>
      <c r="N36" s="545"/>
      <c r="O36" s="545"/>
      <c r="P36" s="545"/>
      <c r="Q36" s="545"/>
      <c r="R36" s="545"/>
      <c r="S36" s="545"/>
      <c r="T36" s="545"/>
      <c r="U36" s="545"/>
      <c r="V36" s="545"/>
      <c r="W36" s="545"/>
      <c r="X36" s="545"/>
      <c r="Y36" s="545"/>
      <c r="Z36" s="545"/>
      <c r="AA36" s="545"/>
      <c r="AB36" s="545"/>
      <c r="AC36" s="545"/>
    </row>
    <row r="37" spans="1:29" s="196" customFormat="1" ht="195.5" thickBot="1" x14ac:dyDescent="0.35">
      <c r="A37" s="347"/>
      <c r="B37" s="348" t="s">
        <v>1094</v>
      </c>
      <c r="C37" s="548" t="s">
        <v>5</v>
      </c>
      <c r="D37" s="549" t="s">
        <v>951</v>
      </c>
      <c r="E37" s="624" t="s">
        <v>951</v>
      </c>
      <c r="F37" s="625"/>
      <c r="G37" s="549" t="s">
        <v>951</v>
      </c>
      <c r="H37" s="348"/>
      <c r="I37" s="348" t="s">
        <v>60</v>
      </c>
      <c r="J37" s="348" t="s">
        <v>1095</v>
      </c>
      <c r="K37" s="348"/>
      <c r="L37" s="545"/>
      <c r="M37" s="545"/>
      <c r="N37" s="545"/>
      <c r="O37" s="545"/>
      <c r="P37" s="545"/>
      <c r="Q37" s="545"/>
      <c r="R37" s="545"/>
      <c r="S37" s="545"/>
      <c r="T37" s="545"/>
      <c r="U37" s="545"/>
      <c r="V37" s="545"/>
      <c r="W37" s="545"/>
      <c r="X37" s="545"/>
      <c r="Y37" s="545"/>
      <c r="Z37" s="545"/>
      <c r="AA37" s="545"/>
      <c r="AB37" s="545"/>
      <c r="AC37" s="545"/>
    </row>
    <row r="38" spans="1:29" s="196" customFormat="1" ht="130.5" thickBot="1" x14ac:dyDescent="0.35">
      <c r="A38" s="349"/>
      <c r="B38" s="461" t="s">
        <v>1088</v>
      </c>
      <c r="C38" s="541">
        <v>2021</v>
      </c>
      <c r="D38" s="542" t="s">
        <v>951</v>
      </c>
      <c r="E38" s="616" t="s">
        <v>951</v>
      </c>
      <c r="F38" s="617"/>
      <c r="G38" s="542" t="s">
        <v>951</v>
      </c>
      <c r="H38" s="461"/>
      <c r="I38" s="461" t="s">
        <v>60</v>
      </c>
      <c r="J38" s="461" t="s">
        <v>1089</v>
      </c>
      <c r="K38" s="461"/>
      <c r="L38" s="545"/>
      <c r="M38" s="545"/>
      <c r="N38" s="545"/>
      <c r="O38" s="545"/>
      <c r="P38" s="545"/>
      <c r="Q38" s="545"/>
      <c r="R38" s="545"/>
      <c r="S38" s="545"/>
      <c r="T38" s="545"/>
      <c r="U38" s="545"/>
      <c r="V38" s="545"/>
      <c r="W38" s="545"/>
      <c r="X38" s="545"/>
      <c r="Y38" s="545"/>
      <c r="Z38" s="545"/>
      <c r="AA38" s="545"/>
      <c r="AB38" s="545"/>
      <c r="AC38" s="545"/>
    </row>
    <row r="39" spans="1:29" s="196" customFormat="1" ht="156.5" thickBot="1" x14ac:dyDescent="0.35">
      <c r="A39" s="349"/>
      <c r="B39" s="341" t="s">
        <v>1090</v>
      </c>
      <c r="C39" s="380">
        <v>2021</v>
      </c>
      <c r="D39" s="382" t="s">
        <v>951</v>
      </c>
      <c r="E39" s="626" t="s">
        <v>951</v>
      </c>
      <c r="F39" s="627"/>
      <c r="G39" s="382" t="s">
        <v>951</v>
      </c>
      <c r="H39" s="341"/>
      <c r="I39" s="341" t="s">
        <v>1098</v>
      </c>
      <c r="J39" s="341" t="s">
        <v>1091</v>
      </c>
      <c r="K39" s="341"/>
      <c r="L39" s="545"/>
      <c r="M39" s="545"/>
      <c r="N39" s="545"/>
      <c r="O39" s="545"/>
      <c r="P39" s="545"/>
      <c r="Q39" s="545"/>
      <c r="R39" s="545"/>
      <c r="S39" s="545"/>
      <c r="T39" s="545"/>
      <c r="U39" s="545"/>
      <c r="V39" s="545"/>
      <c r="W39" s="545"/>
      <c r="X39" s="545"/>
      <c r="Y39" s="545"/>
      <c r="Z39" s="545"/>
      <c r="AA39" s="545"/>
      <c r="AB39" s="545"/>
      <c r="AC39" s="545"/>
    </row>
    <row r="40" spans="1:29" s="196" customFormat="1" ht="52.5" thickBot="1" x14ac:dyDescent="0.35">
      <c r="A40" s="350"/>
      <c r="B40" s="351" t="s">
        <v>1092</v>
      </c>
      <c r="C40" s="383">
        <v>2022</v>
      </c>
      <c r="D40" s="382" t="s">
        <v>951</v>
      </c>
      <c r="E40" s="622">
        <v>2346</v>
      </c>
      <c r="F40" s="623"/>
      <c r="G40" s="382" t="s">
        <v>951</v>
      </c>
      <c r="H40" s="353"/>
      <c r="I40" s="352" t="s">
        <v>60</v>
      </c>
      <c r="J40" s="352" t="s">
        <v>1096</v>
      </c>
      <c r="K40" s="353"/>
    </row>
    <row r="41" spans="1:29" s="196" customFormat="1" ht="39.5" thickBot="1" x14ac:dyDescent="0.35">
      <c r="A41" s="354"/>
      <c r="B41" s="351" t="s">
        <v>1093</v>
      </c>
      <c r="C41" s="383">
        <v>2022</v>
      </c>
      <c r="D41" s="381">
        <v>2933</v>
      </c>
      <c r="E41" s="622">
        <v>7038</v>
      </c>
      <c r="F41" s="623"/>
      <c r="G41" s="550"/>
      <c r="H41" s="353"/>
      <c r="I41" s="352" t="s">
        <v>62</v>
      </c>
      <c r="J41" s="352" t="s">
        <v>1097</v>
      </c>
      <c r="K41" s="517"/>
    </row>
    <row r="42" spans="1:29" ht="15" thickBot="1" x14ac:dyDescent="0.35">
      <c r="A42" s="159"/>
      <c r="B42" s="195" t="s">
        <v>223</v>
      </c>
      <c r="C42" s="364"/>
      <c r="D42" s="363"/>
      <c r="E42" s="363"/>
      <c r="F42" s="363"/>
      <c r="G42" s="363"/>
      <c r="H42" s="162"/>
      <c r="I42" s="162"/>
      <c r="J42" s="162"/>
      <c r="K42" s="163"/>
    </row>
    <row r="43" spans="1:29" ht="39.5" thickBot="1" x14ac:dyDescent="0.35">
      <c r="A43" s="88"/>
      <c r="B43" s="65" t="s">
        <v>1099</v>
      </c>
      <c r="C43" s="365">
        <v>2022</v>
      </c>
      <c r="D43" s="361">
        <v>199800</v>
      </c>
      <c r="E43" s="628" t="s">
        <v>951</v>
      </c>
      <c r="F43" s="629"/>
      <c r="G43" s="360" t="s">
        <v>951</v>
      </c>
      <c r="H43" s="65"/>
      <c r="I43" s="65" t="s">
        <v>224</v>
      </c>
      <c r="J43" s="65" t="s">
        <v>225</v>
      </c>
      <c r="K43" s="65"/>
    </row>
    <row r="44" spans="1:29" ht="26.5" thickBot="1" x14ac:dyDescent="0.35">
      <c r="A44" s="88"/>
      <c r="B44" s="65" t="s">
        <v>226</v>
      </c>
      <c r="C44" s="365">
        <v>2022</v>
      </c>
      <c r="D44" s="360" t="s">
        <v>951</v>
      </c>
      <c r="E44" s="628" t="s">
        <v>951</v>
      </c>
      <c r="F44" s="629"/>
      <c r="G44" s="360" t="s">
        <v>951</v>
      </c>
      <c r="H44" s="65"/>
      <c r="I44" s="65" t="s">
        <v>227</v>
      </c>
      <c r="J44" s="65" t="s">
        <v>228</v>
      </c>
      <c r="K44" s="65"/>
    </row>
    <row r="45" spans="1:29" ht="91.5" thickBot="1" x14ac:dyDescent="0.35">
      <c r="A45" s="88"/>
      <c r="B45" s="65" t="s">
        <v>229</v>
      </c>
      <c r="C45" s="365">
        <v>2023</v>
      </c>
      <c r="D45" s="361">
        <v>25440</v>
      </c>
      <c r="E45" s="628" t="s">
        <v>951</v>
      </c>
      <c r="F45" s="629"/>
      <c r="G45" s="360" t="s">
        <v>951</v>
      </c>
      <c r="H45" s="65"/>
      <c r="I45" s="65" t="s">
        <v>227</v>
      </c>
      <c r="J45" s="65" t="s">
        <v>230</v>
      </c>
      <c r="K45" s="65"/>
    </row>
    <row r="46" spans="1:29" ht="15" thickBot="1" x14ac:dyDescent="0.35">
      <c r="A46" s="159"/>
      <c r="B46" s="195" t="s">
        <v>231</v>
      </c>
      <c r="C46" s="364"/>
      <c r="D46" s="363"/>
      <c r="E46" s="363"/>
      <c r="F46" s="363"/>
      <c r="G46" s="363"/>
      <c r="H46" s="162"/>
      <c r="I46" s="162"/>
      <c r="J46" s="162"/>
      <c r="K46" s="163"/>
    </row>
    <row r="47" spans="1:29" ht="52.5" thickBot="1" x14ac:dyDescent="0.35">
      <c r="A47" s="88"/>
      <c r="B47" s="65" t="s">
        <v>232</v>
      </c>
      <c r="C47" s="365">
        <v>2021</v>
      </c>
      <c r="D47" s="360" t="s">
        <v>951</v>
      </c>
      <c r="E47" s="628" t="s">
        <v>951</v>
      </c>
      <c r="F47" s="629"/>
      <c r="G47" s="360" t="s">
        <v>951</v>
      </c>
      <c r="H47" s="65"/>
      <c r="I47" s="65" t="s">
        <v>138</v>
      </c>
      <c r="J47" s="65" t="s">
        <v>233</v>
      </c>
      <c r="K47" s="65"/>
    </row>
    <row r="48" spans="1:29" ht="104.5" thickBot="1" x14ac:dyDescent="0.35">
      <c r="A48" s="88"/>
      <c r="B48" s="65" t="s">
        <v>234</v>
      </c>
      <c r="C48" s="365">
        <v>2021</v>
      </c>
      <c r="D48" s="360" t="s">
        <v>951</v>
      </c>
      <c r="E48" s="618">
        <v>442380</v>
      </c>
      <c r="F48" s="619"/>
      <c r="G48" s="360" t="s">
        <v>951</v>
      </c>
      <c r="H48" s="65"/>
      <c r="I48" s="65" t="s">
        <v>60</v>
      </c>
      <c r="J48" s="65" t="s">
        <v>235</v>
      </c>
      <c r="K48" s="65"/>
    </row>
    <row r="49" spans="1:11" ht="52.5" thickBot="1" x14ac:dyDescent="0.35">
      <c r="A49" s="88"/>
      <c r="B49" s="65" t="s">
        <v>236</v>
      </c>
      <c r="C49" s="366" t="s">
        <v>3</v>
      </c>
      <c r="D49" s="360" t="s">
        <v>951</v>
      </c>
      <c r="E49" s="618">
        <v>84615</v>
      </c>
      <c r="F49" s="619"/>
      <c r="G49" s="360" t="s">
        <v>951</v>
      </c>
      <c r="H49" s="65"/>
      <c r="I49" s="65" t="s">
        <v>237</v>
      </c>
      <c r="J49" s="65" t="s">
        <v>1100</v>
      </c>
      <c r="K49" s="65"/>
    </row>
    <row r="50" spans="1:11" ht="52.5" thickBot="1" x14ac:dyDescent="0.35">
      <c r="A50" s="88"/>
      <c r="B50" s="65" t="s">
        <v>1101</v>
      </c>
      <c r="C50" s="366" t="s">
        <v>3</v>
      </c>
      <c r="D50" s="360" t="s">
        <v>951</v>
      </c>
      <c r="E50" s="618">
        <v>84615</v>
      </c>
      <c r="F50" s="619"/>
      <c r="G50" s="360" t="s">
        <v>951</v>
      </c>
      <c r="H50" s="65"/>
      <c r="I50" s="65" t="s">
        <v>237</v>
      </c>
      <c r="J50" s="65" t="s">
        <v>1100</v>
      </c>
      <c r="K50" s="65"/>
    </row>
    <row r="51" spans="1:11" ht="23.5" thickBot="1" x14ac:dyDescent="0.35">
      <c r="A51" s="159"/>
      <c r="B51" s="195" t="s">
        <v>238</v>
      </c>
      <c r="C51" s="364"/>
      <c r="D51" s="363"/>
      <c r="E51" s="363"/>
      <c r="F51" s="363"/>
      <c r="G51" s="363"/>
      <c r="H51" s="162"/>
      <c r="I51" s="162"/>
      <c r="J51" s="162"/>
      <c r="K51" s="163"/>
    </row>
    <row r="52" spans="1:11" ht="52.5" thickBot="1" x14ac:dyDescent="0.35">
      <c r="A52" s="88"/>
      <c r="B52" s="65" t="s">
        <v>239</v>
      </c>
      <c r="C52" s="366" t="s">
        <v>3</v>
      </c>
      <c r="D52" s="360" t="s">
        <v>951</v>
      </c>
      <c r="E52" s="628" t="s">
        <v>951</v>
      </c>
      <c r="F52" s="629"/>
      <c r="G52" s="361">
        <v>30000</v>
      </c>
      <c r="H52" s="65"/>
      <c r="I52" s="65" t="s">
        <v>240</v>
      </c>
      <c r="J52" s="65" t="s">
        <v>241</v>
      </c>
      <c r="K52" s="65"/>
    </row>
    <row r="53" spans="1:11" ht="299.5" thickBot="1" x14ac:dyDescent="0.35">
      <c r="A53" s="88"/>
      <c r="B53" s="65" t="s">
        <v>1102</v>
      </c>
      <c r="C53" s="366" t="s">
        <v>11</v>
      </c>
      <c r="D53" s="360" t="s">
        <v>951</v>
      </c>
      <c r="E53" s="628" t="s">
        <v>951</v>
      </c>
      <c r="F53" s="629"/>
      <c r="G53" s="360" t="s">
        <v>951</v>
      </c>
      <c r="H53" s="65"/>
      <c r="I53" s="65" t="s">
        <v>240</v>
      </c>
      <c r="J53" s="65" t="s">
        <v>1103</v>
      </c>
      <c r="K53" s="65"/>
    </row>
    <row r="54" spans="1:11" ht="52.25" customHeight="1" thickBot="1" x14ac:dyDescent="0.35">
      <c r="A54" s="88"/>
      <c r="B54" s="65" t="s">
        <v>242</v>
      </c>
      <c r="C54" s="365">
        <v>2021</v>
      </c>
      <c r="D54" s="360" t="s">
        <v>951</v>
      </c>
      <c r="E54" s="618">
        <v>56410</v>
      </c>
      <c r="F54" s="619"/>
      <c r="G54" s="360" t="s">
        <v>951</v>
      </c>
      <c r="H54" s="117"/>
      <c r="I54" s="65"/>
      <c r="J54" s="65" t="s">
        <v>243</v>
      </c>
      <c r="K54" s="65"/>
    </row>
    <row r="55" spans="1:11" ht="63" customHeight="1" thickBot="1" x14ac:dyDescent="0.35">
      <c r="A55" s="88"/>
      <c r="B55" s="65" t="s">
        <v>1104</v>
      </c>
      <c r="C55" s="380">
        <v>2022</v>
      </c>
      <c r="D55" s="382" t="s">
        <v>951</v>
      </c>
      <c r="E55" s="626" t="s">
        <v>951</v>
      </c>
      <c r="F55" s="627"/>
      <c r="G55" s="382" t="s">
        <v>951</v>
      </c>
      <c r="H55" s="65"/>
      <c r="I55" s="65"/>
      <c r="J55" s="65" t="s">
        <v>1105</v>
      </c>
      <c r="K55" s="65"/>
    </row>
    <row r="56" spans="1:11" ht="15" thickBot="1" x14ac:dyDescent="0.35">
      <c r="A56" s="159"/>
      <c r="B56" s="195" t="s">
        <v>244</v>
      </c>
      <c r="C56" s="378"/>
      <c r="D56" s="379"/>
      <c r="E56" s="379"/>
      <c r="F56" s="379"/>
      <c r="G56" s="379"/>
      <c r="H56" s="162"/>
      <c r="I56" s="162"/>
      <c r="J56" s="162"/>
      <c r="K56" s="163"/>
    </row>
    <row r="57" spans="1:11" ht="104.5" thickBot="1" x14ac:dyDescent="0.35">
      <c r="A57" s="349"/>
      <c r="B57" s="355" t="s">
        <v>1106</v>
      </c>
      <c r="C57" s="380">
        <v>2023</v>
      </c>
      <c r="D57" s="550"/>
      <c r="E57" s="626" t="s">
        <v>951</v>
      </c>
      <c r="F57" s="627"/>
      <c r="G57" s="381">
        <v>7500</v>
      </c>
      <c r="H57" s="341"/>
      <c r="I57" s="341" t="s">
        <v>1059</v>
      </c>
      <c r="J57" s="355" t="s">
        <v>1107</v>
      </c>
      <c r="K57" s="328"/>
    </row>
    <row r="58" spans="1:11" ht="39.5" thickBot="1" x14ac:dyDescent="0.35">
      <c r="A58" s="88"/>
      <c r="B58" s="65" t="s">
        <v>245</v>
      </c>
      <c r="C58" s="359">
        <v>2022</v>
      </c>
      <c r="D58" s="360" t="s">
        <v>951</v>
      </c>
      <c r="E58" s="628" t="s">
        <v>951</v>
      </c>
      <c r="F58" s="629"/>
      <c r="G58" s="360" t="s">
        <v>951</v>
      </c>
      <c r="H58" s="65"/>
      <c r="I58" s="65" t="s">
        <v>60</v>
      </c>
      <c r="J58" s="65" t="s">
        <v>246</v>
      </c>
      <c r="K58" s="65"/>
    </row>
    <row r="59" spans="1:11" ht="65.5" thickBot="1" x14ac:dyDescent="0.35">
      <c r="A59" s="88"/>
      <c r="B59" s="65" t="s">
        <v>247</v>
      </c>
      <c r="C59" s="365">
        <v>2023</v>
      </c>
      <c r="D59" s="360" t="s">
        <v>951</v>
      </c>
      <c r="E59" s="668" t="s">
        <v>951</v>
      </c>
      <c r="F59" s="669"/>
      <c r="G59" s="361">
        <v>72705</v>
      </c>
      <c r="H59" s="65"/>
      <c r="I59" s="65" t="s">
        <v>248</v>
      </c>
      <c r="J59" s="65" t="s">
        <v>249</v>
      </c>
      <c r="K59" s="65"/>
    </row>
    <row r="60" spans="1:11" ht="14.5" thickBot="1" x14ac:dyDescent="0.35">
      <c r="A60" s="88"/>
      <c r="B60" s="336" t="s">
        <v>250</v>
      </c>
      <c r="C60" s="337"/>
      <c r="D60" s="551">
        <f>SUM(D20:D27,D29:D32,D34:D41,D43:D45,D47:D50,D52:D55,D57:D59)</f>
        <v>332886</v>
      </c>
      <c r="E60" s="670">
        <f>SUM(E20:F27,E29:F32,E34:F41,E43:F45,E47:F50,E52:F55,E57:F59)</f>
        <v>1533879</v>
      </c>
      <c r="F60" s="611"/>
      <c r="G60" s="551">
        <f>SUM(G20:G27,G29:G32,G34:G41,G43:G45,G47:G50,G52:G55,G57:G59)</f>
        <v>794080</v>
      </c>
      <c r="H60" s="337"/>
      <c r="I60" s="337"/>
      <c r="J60" s="337"/>
      <c r="K60" s="337"/>
    </row>
    <row r="61" spans="1:11" ht="14.5" thickBot="1" x14ac:dyDescent="0.35">
      <c r="A61" s="88"/>
      <c r="B61" s="339" t="s">
        <v>251</v>
      </c>
      <c r="C61" s="337"/>
      <c r="D61" s="337"/>
      <c r="E61" s="671">
        <v>40000</v>
      </c>
      <c r="F61" s="611"/>
      <c r="G61" s="337" t="s">
        <v>951</v>
      </c>
      <c r="H61" s="337"/>
      <c r="I61" s="337"/>
      <c r="J61" s="337"/>
      <c r="K61" s="337"/>
    </row>
    <row r="62" spans="1:11" ht="14.5" thickBot="1" x14ac:dyDescent="0.35">
      <c r="A62" s="88"/>
      <c r="B62" s="339" t="s">
        <v>252</v>
      </c>
      <c r="C62" s="337"/>
      <c r="D62" s="522">
        <v>332886</v>
      </c>
      <c r="E62" s="672">
        <v>1493880</v>
      </c>
      <c r="F62" s="673"/>
      <c r="G62" s="523">
        <v>794080</v>
      </c>
      <c r="H62" s="337"/>
      <c r="I62" s="337"/>
      <c r="J62" s="337"/>
      <c r="K62" s="337"/>
    </row>
  </sheetData>
  <mergeCells count="76">
    <mergeCell ref="E59:F59"/>
    <mergeCell ref="E60:F60"/>
    <mergeCell ref="E61:F61"/>
    <mergeCell ref="E62:F62"/>
    <mergeCell ref="E50:F50"/>
    <mergeCell ref="E52:F52"/>
    <mergeCell ref="E53:F53"/>
    <mergeCell ref="E54:F54"/>
    <mergeCell ref="E55:F55"/>
    <mergeCell ref="E58:F58"/>
    <mergeCell ref="E57:F57"/>
    <mergeCell ref="E21:F21"/>
    <mergeCell ref="E25:F25"/>
    <mergeCell ref="E30:F30"/>
    <mergeCell ref="E31:F31"/>
    <mergeCell ref="E34:F34"/>
    <mergeCell ref="E24:F24"/>
    <mergeCell ref="E26:F26"/>
    <mergeCell ref="E27:F27"/>
    <mergeCell ref="E22:F22"/>
    <mergeCell ref="E23:F23"/>
    <mergeCell ref="H17:H18"/>
    <mergeCell ref="I17:I18"/>
    <mergeCell ref="J17:J18"/>
    <mergeCell ref="K17:K18"/>
    <mergeCell ref="E18:F18"/>
    <mergeCell ref="E20:F20"/>
    <mergeCell ref="C8:E8"/>
    <mergeCell ref="C9:E9"/>
    <mergeCell ref="C16:E16"/>
    <mergeCell ref="A17:A18"/>
    <mergeCell ref="B17:B18"/>
    <mergeCell ref="C17:C18"/>
    <mergeCell ref="D17:G17"/>
    <mergeCell ref="F8:G8"/>
    <mergeCell ref="C10:E10"/>
    <mergeCell ref="C11:E11"/>
    <mergeCell ref="F11:G11"/>
    <mergeCell ref="C12:E12"/>
    <mergeCell ref="F12:G12"/>
    <mergeCell ref="C13:E13"/>
    <mergeCell ref="F13:G13"/>
    <mergeCell ref="C7:E7"/>
    <mergeCell ref="F7:G7"/>
    <mergeCell ref="I7:K7"/>
    <mergeCell ref="C1:E1"/>
    <mergeCell ref="F1:G1"/>
    <mergeCell ref="I1:K1"/>
    <mergeCell ref="C2:E2"/>
    <mergeCell ref="F2:G2"/>
    <mergeCell ref="I2:K2"/>
    <mergeCell ref="B3:H4"/>
    <mergeCell ref="B5:K5"/>
    <mergeCell ref="C6:E6"/>
    <mergeCell ref="F6:G6"/>
    <mergeCell ref="I6:K6"/>
    <mergeCell ref="C14:E14"/>
    <mergeCell ref="F14:G14"/>
    <mergeCell ref="C15:E15"/>
    <mergeCell ref="F15:G15"/>
    <mergeCell ref="F16:G16"/>
    <mergeCell ref="E36:F36"/>
    <mergeCell ref="E49:F49"/>
    <mergeCell ref="E29:F29"/>
    <mergeCell ref="E32:F32"/>
    <mergeCell ref="E37:F37"/>
    <mergeCell ref="E38:F38"/>
    <mergeCell ref="E39:F39"/>
    <mergeCell ref="E40:F40"/>
    <mergeCell ref="E41:F41"/>
    <mergeCell ref="E48:F48"/>
    <mergeCell ref="E35:F35"/>
    <mergeCell ref="E43:F43"/>
    <mergeCell ref="E44:F44"/>
    <mergeCell ref="E45:F45"/>
    <mergeCell ref="E47:F47"/>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
  <sheetViews>
    <sheetView zoomScale="60" zoomScaleNormal="60" workbookViewId="0">
      <pane ySplit="1" topLeftCell="A38" activePane="bottomLeft" state="frozen"/>
      <selection pane="bottomLeft" activeCell="L44" sqref="L44"/>
    </sheetView>
  </sheetViews>
  <sheetFormatPr defaultColWidth="9.1796875" defaultRowHeight="14" x14ac:dyDescent="0.3"/>
  <cols>
    <col min="1" max="1" width="9.1796875" style="32"/>
    <col min="2" max="2" width="37.453125" style="32" customWidth="1"/>
    <col min="3" max="4" width="8.6328125" style="32" customWidth="1"/>
    <col min="5" max="6" width="4.6328125" style="32" customWidth="1"/>
    <col min="7" max="7" width="8.6328125" style="32" customWidth="1"/>
    <col min="8" max="8" width="9.6328125" style="32" customWidth="1"/>
    <col min="9" max="9" width="9.1796875" style="32"/>
    <col min="10" max="10" width="27.453125" style="32" customWidth="1"/>
    <col min="11" max="16384" width="9.1796875" style="32"/>
  </cols>
  <sheetData>
    <row r="1" spans="1:11" ht="35" customHeight="1" thickBot="1" x14ac:dyDescent="0.35">
      <c r="A1" s="132" t="s">
        <v>45</v>
      </c>
      <c r="B1" s="134" t="s">
        <v>198</v>
      </c>
      <c r="C1" s="570" t="s">
        <v>1013</v>
      </c>
      <c r="D1" s="571"/>
      <c r="E1" s="572"/>
      <c r="F1" s="570" t="s">
        <v>1068</v>
      </c>
      <c r="G1" s="572"/>
      <c r="H1" s="134" t="s">
        <v>1069</v>
      </c>
      <c r="I1" s="570" t="s">
        <v>32</v>
      </c>
      <c r="J1" s="571"/>
      <c r="K1" s="572"/>
    </row>
    <row r="2" spans="1:11" ht="42" customHeight="1" thickBot="1" x14ac:dyDescent="0.35">
      <c r="A2" s="181"/>
      <c r="B2" s="654" t="s">
        <v>253</v>
      </c>
      <c r="C2" s="655"/>
      <c r="D2" s="655"/>
      <c r="E2" s="655"/>
      <c r="F2" s="655"/>
      <c r="G2" s="655"/>
      <c r="H2" s="655"/>
      <c r="I2" s="655"/>
      <c r="J2" s="655"/>
      <c r="K2" s="656"/>
    </row>
    <row r="3" spans="1:11" ht="15.75" customHeight="1" thickBot="1" x14ac:dyDescent="0.35">
      <c r="A3" s="147"/>
      <c r="B3" s="228" t="s">
        <v>254</v>
      </c>
      <c r="C3" s="675" t="s">
        <v>43</v>
      </c>
      <c r="D3" s="676"/>
      <c r="E3" s="677"/>
      <c r="F3" s="675"/>
      <c r="G3" s="677"/>
      <c r="H3" s="229"/>
      <c r="I3" s="675"/>
      <c r="J3" s="676"/>
      <c r="K3" s="677"/>
    </row>
    <row r="4" spans="1:11" s="66" customFormat="1" ht="57" customHeight="1" thickBot="1" x14ac:dyDescent="0.35">
      <c r="A4" s="182"/>
      <c r="B4" s="155" t="s">
        <v>255</v>
      </c>
      <c r="C4" s="643">
        <v>0.6</v>
      </c>
      <c r="D4" s="674"/>
      <c r="E4" s="644"/>
      <c r="F4" s="643">
        <v>0.62</v>
      </c>
      <c r="G4" s="644"/>
      <c r="H4" s="184">
        <v>0.64</v>
      </c>
      <c r="I4" s="640"/>
      <c r="J4" s="641"/>
      <c r="K4" s="642"/>
    </row>
    <row r="5" spans="1:11" s="66" customFormat="1" ht="57" customHeight="1" thickBot="1" x14ac:dyDescent="0.35">
      <c r="A5" s="182"/>
      <c r="B5" s="156" t="s">
        <v>256</v>
      </c>
      <c r="C5" s="643">
        <v>0.34</v>
      </c>
      <c r="D5" s="674"/>
      <c r="E5" s="644"/>
      <c r="F5" s="643">
        <v>0.5</v>
      </c>
      <c r="G5" s="644"/>
      <c r="H5" s="184">
        <v>0.53</v>
      </c>
      <c r="I5" s="230"/>
      <c r="J5" s="230"/>
      <c r="K5" s="231"/>
    </row>
    <row r="6" spans="1:11" ht="32.25" customHeight="1" thickBot="1" x14ac:dyDescent="0.35">
      <c r="A6" s="601"/>
      <c r="B6" s="601" t="s">
        <v>46</v>
      </c>
      <c r="C6" s="601" t="s">
        <v>47</v>
      </c>
      <c r="D6" s="678" t="s">
        <v>48</v>
      </c>
      <c r="E6" s="679"/>
      <c r="F6" s="679"/>
      <c r="G6" s="680"/>
      <c r="H6" s="601" t="s">
        <v>50</v>
      </c>
      <c r="I6" s="596" t="s">
        <v>257</v>
      </c>
      <c r="J6" s="601" t="s">
        <v>52</v>
      </c>
      <c r="K6" s="596" t="s">
        <v>258</v>
      </c>
    </row>
    <row r="7" spans="1:11" ht="14.5" thickBot="1" x14ac:dyDescent="0.35">
      <c r="A7" s="602"/>
      <c r="B7" s="602"/>
      <c r="C7" s="602"/>
      <c r="D7" s="233" t="s">
        <v>1</v>
      </c>
      <c r="E7" s="678" t="s">
        <v>259</v>
      </c>
      <c r="F7" s="680"/>
      <c r="G7" s="233" t="s">
        <v>260</v>
      </c>
      <c r="H7" s="602"/>
      <c r="I7" s="597"/>
      <c r="J7" s="602"/>
      <c r="K7" s="597"/>
    </row>
    <row r="8" spans="1:11" ht="64.25" customHeight="1" thickBot="1" x14ac:dyDescent="0.35">
      <c r="A8" s="190"/>
      <c r="B8" s="234" t="s">
        <v>261</v>
      </c>
      <c r="C8" s="130"/>
      <c r="D8" s="131"/>
      <c r="E8" s="131"/>
      <c r="F8" s="131"/>
      <c r="G8" s="131"/>
      <c r="H8" s="131"/>
      <c r="I8" s="260"/>
      <c r="J8" s="131"/>
      <c r="K8" s="192"/>
    </row>
    <row r="9" spans="1:11" ht="65.5" thickBot="1" x14ac:dyDescent="0.35">
      <c r="A9" s="349"/>
      <c r="B9" s="328" t="s">
        <v>1109</v>
      </c>
      <c r="C9" s="328">
        <v>2022</v>
      </c>
      <c r="D9" s="330">
        <v>7038.36</v>
      </c>
      <c r="E9" s="603">
        <v>2932.65</v>
      </c>
      <c r="F9" s="605"/>
      <c r="G9" s="330">
        <v>0</v>
      </c>
      <c r="H9" s="328"/>
      <c r="I9" s="328" t="s">
        <v>1110</v>
      </c>
      <c r="J9" s="328" t="s">
        <v>1111</v>
      </c>
      <c r="K9" s="328"/>
    </row>
    <row r="10" spans="1:11" ht="69.75" customHeight="1" thickBot="1" x14ac:dyDescent="0.35">
      <c r="A10" s="262"/>
      <c r="B10" s="263" t="s">
        <v>263</v>
      </c>
      <c r="C10" s="385"/>
      <c r="D10" s="386"/>
      <c r="E10" s="386"/>
      <c r="F10" s="386"/>
      <c r="G10" s="386"/>
      <c r="H10" s="264"/>
      <c r="I10" s="264"/>
      <c r="J10" s="264"/>
      <c r="K10" s="265"/>
    </row>
    <row r="11" spans="1:11" s="30" customFormat="1" ht="26.5" thickBot="1" x14ac:dyDescent="0.4">
      <c r="A11" s="82"/>
      <c r="B11" s="202" t="s">
        <v>953</v>
      </c>
      <c r="C11" s="387" t="s">
        <v>3</v>
      </c>
      <c r="D11" s="388">
        <v>1759.5900000000001</v>
      </c>
      <c r="E11" s="606">
        <v>1759.59</v>
      </c>
      <c r="F11" s="607"/>
      <c r="G11" s="388">
        <v>1759.5900000000001</v>
      </c>
      <c r="H11" s="203"/>
      <c r="I11" s="204" t="s">
        <v>60</v>
      </c>
      <c r="J11" s="202" t="s">
        <v>954</v>
      </c>
      <c r="K11" s="205"/>
    </row>
    <row r="12" spans="1:11" s="30" customFormat="1" ht="26.5" thickBot="1" x14ac:dyDescent="0.4">
      <c r="A12" s="206"/>
      <c r="B12" s="202" t="s">
        <v>953</v>
      </c>
      <c r="C12" s="369" t="s">
        <v>3</v>
      </c>
      <c r="D12" s="388">
        <v>1759.5900000000001</v>
      </c>
      <c r="E12" s="606">
        <v>1759.59</v>
      </c>
      <c r="F12" s="607"/>
      <c r="G12" s="388">
        <v>1759.59</v>
      </c>
      <c r="H12" s="128"/>
      <c r="I12" s="128" t="s">
        <v>64</v>
      </c>
      <c r="J12" s="128" t="s">
        <v>952</v>
      </c>
      <c r="K12" s="128"/>
    </row>
    <row r="13" spans="1:11" ht="60" customHeight="1" thickBot="1" x14ac:dyDescent="0.35">
      <c r="A13" s="88"/>
      <c r="B13" s="166" t="s">
        <v>265</v>
      </c>
      <c r="C13" s="328">
        <v>2022</v>
      </c>
      <c r="D13" s="333">
        <v>0</v>
      </c>
      <c r="E13" s="603">
        <v>2500</v>
      </c>
      <c r="F13" s="605"/>
      <c r="G13" s="333">
        <v>2500</v>
      </c>
      <c r="H13" s="117"/>
      <c r="I13" s="117" t="s">
        <v>817</v>
      </c>
      <c r="J13" s="166" t="s">
        <v>266</v>
      </c>
      <c r="K13" s="65"/>
    </row>
    <row r="14" spans="1:11" ht="26.5" thickBot="1" x14ac:dyDescent="0.35">
      <c r="A14" s="88"/>
      <c r="B14" s="117" t="s">
        <v>267</v>
      </c>
      <c r="C14" s="328">
        <v>2022</v>
      </c>
      <c r="D14" s="330">
        <v>0</v>
      </c>
      <c r="E14" s="603">
        <v>2500</v>
      </c>
      <c r="F14" s="605"/>
      <c r="G14" s="330">
        <v>2500</v>
      </c>
      <c r="H14" s="117"/>
      <c r="I14" s="117" t="s">
        <v>818</v>
      </c>
      <c r="J14" s="117" t="s">
        <v>266</v>
      </c>
      <c r="K14" s="65"/>
    </row>
    <row r="15" spans="1:11" ht="65.5" thickBot="1" x14ac:dyDescent="0.35">
      <c r="A15" s="88"/>
      <c r="B15" s="65" t="s">
        <v>969</v>
      </c>
      <c r="C15" s="328">
        <v>2023</v>
      </c>
      <c r="D15" s="330">
        <v>1173.06</v>
      </c>
      <c r="E15" s="603">
        <v>1173.06</v>
      </c>
      <c r="F15" s="605"/>
      <c r="G15" s="330">
        <v>1173.06</v>
      </c>
      <c r="H15" s="128"/>
      <c r="I15" s="65" t="s">
        <v>60</v>
      </c>
      <c r="J15" s="65" t="s">
        <v>1112</v>
      </c>
      <c r="K15" s="65"/>
    </row>
    <row r="16" spans="1:11" ht="91.5" thickBot="1" x14ac:dyDescent="0.35">
      <c r="A16" s="88"/>
      <c r="B16" s="329" t="s">
        <v>1113</v>
      </c>
      <c r="C16" s="328">
        <v>2021</v>
      </c>
      <c r="D16" s="330">
        <v>0</v>
      </c>
      <c r="E16" s="603">
        <v>1800</v>
      </c>
      <c r="F16" s="605"/>
      <c r="G16" s="330">
        <v>1800</v>
      </c>
      <c r="H16" s="128"/>
      <c r="I16" s="117" t="s">
        <v>237</v>
      </c>
      <c r="J16" s="65" t="s">
        <v>268</v>
      </c>
      <c r="K16" s="65"/>
    </row>
    <row r="17" spans="1:11" ht="91.5" thickBot="1" x14ac:dyDescent="0.35">
      <c r="A17" s="88"/>
      <c r="B17" s="329" t="s">
        <v>1114</v>
      </c>
      <c r="C17" s="328">
        <v>2021</v>
      </c>
      <c r="D17" s="330">
        <v>0</v>
      </c>
      <c r="E17" s="603">
        <v>1800</v>
      </c>
      <c r="F17" s="605"/>
      <c r="G17" s="330">
        <v>1800</v>
      </c>
      <c r="H17" s="128"/>
      <c r="I17" s="117" t="s">
        <v>237</v>
      </c>
      <c r="J17" s="65" t="s">
        <v>268</v>
      </c>
      <c r="K17" s="65"/>
    </row>
    <row r="18" spans="1:11" ht="26.5" thickBot="1" x14ac:dyDescent="0.35">
      <c r="A18" s="327"/>
      <c r="B18" s="328" t="s">
        <v>1115</v>
      </c>
      <c r="C18" s="370">
        <v>2022</v>
      </c>
      <c r="D18" s="330">
        <v>0</v>
      </c>
      <c r="E18" s="608">
        <f>2*2346.12</f>
        <v>4692.24</v>
      </c>
      <c r="F18" s="605"/>
      <c r="G18" s="330">
        <v>0</v>
      </c>
      <c r="H18" s="329"/>
      <c r="I18" s="329" t="s">
        <v>237</v>
      </c>
      <c r="J18" s="329" t="s">
        <v>1116</v>
      </c>
      <c r="K18" s="329"/>
    </row>
    <row r="19" spans="1:11" ht="39.5" thickBot="1" x14ac:dyDescent="0.35">
      <c r="A19" s="327"/>
      <c r="B19" s="328" t="s">
        <v>1117</v>
      </c>
      <c r="C19" s="370">
        <v>2023</v>
      </c>
      <c r="D19" s="330">
        <v>0</v>
      </c>
      <c r="E19" s="608">
        <f>25%*12400</f>
        <v>3100</v>
      </c>
      <c r="F19" s="605"/>
      <c r="G19" s="330">
        <v>0</v>
      </c>
      <c r="H19" s="329"/>
      <c r="I19" s="329" t="s">
        <v>237</v>
      </c>
      <c r="J19" s="329" t="s">
        <v>1118</v>
      </c>
      <c r="K19" s="329"/>
    </row>
    <row r="20" spans="1:11" ht="52.5" thickBot="1" x14ac:dyDescent="0.35">
      <c r="A20" s="327"/>
      <c r="B20" s="328" t="s">
        <v>1119</v>
      </c>
      <c r="C20" s="370">
        <v>2022</v>
      </c>
      <c r="D20" s="330">
        <v>0</v>
      </c>
      <c r="E20" s="608">
        <v>12400</v>
      </c>
      <c r="F20" s="605"/>
      <c r="G20" s="330">
        <v>0</v>
      </c>
      <c r="H20" s="329"/>
      <c r="I20" s="329" t="s">
        <v>237</v>
      </c>
      <c r="J20" s="329" t="s">
        <v>1120</v>
      </c>
      <c r="K20" s="329"/>
    </row>
    <row r="21" spans="1:11" ht="26.5" thickBot="1" x14ac:dyDescent="0.35">
      <c r="A21" s="88"/>
      <c r="B21" s="65" t="s">
        <v>269</v>
      </c>
      <c r="C21" s="370" t="s">
        <v>3</v>
      </c>
      <c r="D21" s="330">
        <f t="shared" ref="D21:E22" si="0">9700/2</f>
        <v>4850</v>
      </c>
      <c r="E21" s="603">
        <f t="shared" si="0"/>
        <v>4850</v>
      </c>
      <c r="F21" s="605"/>
      <c r="G21" s="330">
        <f t="shared" ref="G21:G22" si="1">9700/2</f>
        <v>4850</v>
      </c>
      <c r="H21" s="65"/>
      <c r="I21" s="65" t="s">
        <v>270</v>
      </c>
      <c r="J21" s="65" t="s">
        <v>271</v>
      </c>
      <c r="K21" s="65"/>
    </row>
    <row r="22" spans="1:11" ht="26.5" thickBot="1" x14ac:dyDescent="0.35">
      <c r="A22" s="88"/>
      <c r="B22" s="65" t="s">
        <v>272</v>
      </c>
      <c r="C22" s="370" t="s">
        <v>3</v>
      </c>
      <c r="D22" s="330">
        <f t="shared" si="0"/>
        <v>4850</v>
      </c>
      <c r="E22" s="603">
        <f t="shared" si="0"/>
        <v>4850</v>
      </c>
      <c r="F22" s="605"/>
      <c r="G22" s="330">
        <f t="shared" si="1"/>
        <v>4850</v>
      </c>
      <c r="H22" s="65"/>
      <c r="I22" s="65" t="s">
        <v>270</v>
      </c>
      <c r="J22" s="65" t="s">
        <v>273</v>
      </c>
      <c r="K22" s="65"/>
    </row>
    <row r="23" spans="1:11" s="24" customFormat="1" ht="39.75" customHeight="1" thickBot="1" x14ac:dyDescent="0.35">
      <c r="A23" s="206"/>
      <c r="B23" s="128" t="s">
        <v>1121</v>
      </c>
      <c r="C23" s="328">
        <v>2021</v>
      </c>
      <c r="D23" s="330">
        <v>0</v>
      </c>
      <c r="E23" s="603">
        <v>20000</v>
      </c>
      <c r="F23" s="605"/>
      <c r="G23" s="330">
        <v>0</v>
      </c>
      <c r="H23" s="128"/>
      <c r="I23" s="128" t="s">
        <v>274</v>
      </c>
      <c r="J23" s="128" t="s">
        <v>275</v>
      </c>
      <c r="K23" s="128"/>
    </row>
    <row r="24" spans="1:11" s="24" customFormat="1" ht="39.75" customHeight="1" thickBot="1" x14ac:dyDescent="0.35">
      <c r="A24" s="206"/>
      <c r="B24" s="65" t="s">
        <v>276</v>
      </c>
      <c r="C24" s="370" t="s">
        <v>3</v>
      </c>
      <c r="D24" s="330">
        <v>8000</v>
      </c>
      <c r="E24" s="603">
        <v>8000</v>
      </c>
      <c r="F24" s="605"/>
      <c r="G24" s="330">
        <v>8000</v>
      </c>
      <c r="H24" s="128"/>
      <c r="I24" s="65" t="s">
        <v>277</v>
      </c>
      <c r="J24" s="65" t="s">
        <v>970</v>
      </c>
      <c r="K24" s="128"/>
    </row>
    <row r="25" spans="1:11" ht="26.5" thickBot="1" x14ac:dyDescent="0.35">
      <c r="A25" s="371"/>
      <c r="B25" s="345" t="s">
        <v>1122</v>
      </c>
      <c r="C25" s="389">
        <v>2022</v>
      </c>
      <c r="D25" s="333">
        <v>0</v>
      </c>
      <c r="E25" s="608">
        <v>1759.59</v>
      </c>
      <c r="F25" s="605"/>
      <c r="G25" s="333">
        <v>0</v>
      </c>
      <c r="H25" s="343"/>
      <c r="I25" s="343" t="s">
        <v>1123</v>
      </c>
      <c r="J25" s="341" t="s">
        <v>1124</v>
      </c>
      <c r="K25" s="372"/>
    </row>
    <row r="26" spans="1:11" ht="75.75" customHeight="1" thickBot="1" x14ac:dyDescent="0.35">
      <c r="A26" s="262"/>
      <c r="B26" s="266" t="s">
        <v>971</v>
      </c>
      <c r="C26" s="386"/>
      <c r="D26" s="386"/>
      <c r="E26" s="386"/>
      <c r="F26" s="386"/>
      <c r="G26" s="386"/>
      <c r="H26" s="264"/>
      <c r="I26" s="264"/>
      <c r="J26" s="264"/>
      <c r="K26" s="265"/>
    </row>
    <row r="27" spans="1:11" ht="75.75" customHeight="1" thickBot="1" x14ac:dyDescent="0.35">
      <c r="A27" s="373"/>
      <c r="B27" s="374" t="s">
        <v>1125</v>
      </c>
      <c r="C27" s="352">
        <v>2022</v>
      </c>
      <c r="D27" s="511">
        <v>1173.06</v>
      </c>
      <c r="E27" s="603">
        <v>1173.06</v>
      </c>
      <c r="F27" s="605"/>
      <c r="G27" s="390"/>
      <c r="H27" s="376"/>
      <c r="I27" s="375"/>
      <c r="J27" s="375" t="s">
        <v>1080</v>
      </c>
      <c r="K27" s="376"/>
    </row>
    <row r="28" spans="1:11" s="25" customFormat="1" ht="75.75" customHeight="1" thickBot="1" x14ac:dyDescent="0.35">
      <c r="A28" s="82"/>
      <c r="B28" s="168" t="s">
        <v>278</v>
      </c>
      <c r="C28" s="391">
        <v>2023</v>
      </c>
      <c r="D28" s="392">
        <v>0</v>
      </c>
      <c r="E28" s="685">
        <v>0</v>
      </c>
      <c r="F28" s="686"/>
      <c r="G28" s="392">
        <v>0</v>
      </c>
      <c r="H28" s="203"/>
      <c r="I28" s="204" t="s">
        <v>279</v>
      </c>
      <c r="J28" s="267" t="s">
        <v>280</v>
      </c>
      <c r="K28" s="268"/>
    </row>
    <row r="29" spans="1:11" s="24" customFormat="1" ht="75.75" customHeight="1" thickBot="1" x14ac:dyDescent="0.35">
      <c r="A29" s="269"/>
      <c r="B29" s="65" t="s">
        <v>281</v>
      </c>
      <c r="C29" s="391">
        <v>2021</v>
      </c>
      <c r="D29" s="393">
        <v>1173.06</v>
      </c>
      <c r="E29" s="603">
        <v>0</v>
      </c>
      <c r="F29" s="605"/>
      <c r="G29" s="392">
        <v>0</v>
      </c>
      <c r="H29" s="207"/>
      <c r="I29" s="65" t="s">
        <v>282</v>
      </c>
      <c r="J29" s="270" t="s">
        <v>283</v>
      </c>
      <c r="K29" s="271"/>
    </row>
    <row r="30" spans="1:11" ht="52.5" thickBot="1" x14ac:dyDescent="0.35">
      <c r="A30" s="88"/>
      <c r="B30" s="65" t="s">
        <v>284</v>
      </c>
      <c r="C30" s="328">
        <v>2021</v>
      </c>
      <c r="D30" s="330">
        <v>0</v>
      </c>
      <c r="E30" s="603">
        <v>0</v>
      </c>
      <c r="F30" s="605"/>
      <c r="G30" s="330">
        <v>0</v>
      </c>
      <c r="H30" s="65"/>
      <c r="I30" s="65" t="s">
        <v>285</v>
      </c>
      <c r="J30" s="65" t="s">
        <v>286</v>
      </c>
      <c r="K30" s="65"/>
    </row>
    <row r="31" spans="1:11" ht="39.5" thickBot="1" x14ac:dyDescent="0.35">
      <c r="A31" s="88"/>
      <c r="B31" s="65" t="s">
        <v>287</v>
      </c>
      <c r="C31" s="328">
        <v>2021</v>
      </c>
      <c r="D31" s="330">
        <v>7500</v>
      </c>
      <c r="E31" s="603">
        <v>7500</v>
      </c>
      <c r="F31" s="605"/>
      <c r="G31" s="330">
        <v>7500</v>
      </c>
      <c r="H31" s="65"/>
      <c r="I31" s="65" t="s">
        <v>288</v>
      </c>
      <c r="J31" s="65" t="s">
        <v>289</v>
      </c>
      <c r="K31" s="65"/>
    </row>
    <row r="32" spans="1:11" ht="39.5" thickBot="1" x14ac:dyDescent="0.35">
      <c r="A32" s="88"/>
      <c r="B32" s="65" t="s">
        <v>290</v>
      </c>
      <c r="C32" s="328">
        <v>2021</v>
      </c>
      <c r="D32" s="330">
        <v>0</v>
      </c>
      <c r="E32" s="603">
        <v>0</v>
      </c>
      <c r="F32" s="605"/>
      <c r="G32" s="330">
        <f>9700</f>
        <v>9700</v>
      </c>
      <c r="H32" s="65"/>
      <c r="I32" s="65" t="s">
        <v>270</v>
      </c>
      <c r="J32" s="65" t="s">
        <v>291</v>
      </c>
      <c r="K32" s="65"/>
    </row>
    <row r="33" spans="1:11" ht="65.5" thickBot="1" x14ac:dyDescent="0.35">
      <c r="A33" s="88"/>
      <c r="B33" s="65" t="s">
        <v>1126</v>
      </c>
      <c r="C33" s="328">
        <v>2022</v>
      </c>
      <c r="D33" s="330">
        <v>1173.06</v>
      </c>
      <c r="E33" s="603">
        <v>0</v>
      </c>
      <c r="F33" s="605"/>
      <c r="G33" s="330">
        <v>0</v>
      </c>
      <c r="H33" s="328"/>
      <c r="I33" s="328" t="s">
        <v>1123</v>
      </c>
      <c r="J33" s="328" t="s">
        <v>1127</v>
      </c>
      <c r="K33" s="328"/>
    </row>
    <row r="34" spans="1:11" ht="26.5" thickBot="1" x14ac:dyDescent="0.35">
      <c r="A34" s="88"/>
      <c r="B34" s="65" t="s">
        <v>292</v>
      </c>
      <c r="C34" s="328">
        <v>2021</v>
      </c>
      <c r="D34" s="330">
        <v>1173.06</v>
      </c>
      <c r="E34" s="603">
        <v>1173.06</v>
      </c>
      <c r="F34" s="605"/>
      <c r="G34" s="330">
        <v>1173.06</v>
      </c>
      <c r="H34" s="65"/>
      <c r="I34" s="65" t="s">
        <v>270</v>
      </c>
      <c r="J34" s="65" t="s">
        <v>293</v>
      </c>
      <c r="K34" s="65"/>
    </row>
    <row r="35" spans="1:11" ht="29.25" customHeight="1" thickBot="1" x14ac:dyDescent="0.35">
      <c r="A35" s="88"/>
      <c r="B35" s="65" t="s">
        <v>294</v>
      </c>
      <c r="C35" s="370" t="s">
        <v>3</v>
      </c>
      <c r="D35" s="330">
        <v>9700</v>
      </c>
      <c r="E35" s="603">
        <v>9700</v>
      </c>
      <c r="F35" s="605"/>
      <c r="G35" s="330">
        <v>9700</v>
      </c>
      <c r="H35" s="65"/>
      <c r="I35" s="65" t="s">
        <v>270</v>
      </c>
      <c r="J35" s="65" t="s">
        <v>295</v>
      </c>
      <c r="K35" s="65"/>
    </row>
    <row r="36" spans="1:11" ht="29.25" customHeight="1" thickBot="1" x14ac:dyDescent="0.35">
      <c r="A36" s="88"/>
      <c r="B36" s="65" t="s">
        <v>1128</v>
      </c>
      <c r="C36" s="370">
        <v>2021</v>
      </c>
      <c r="D36" s="330">
        <v>0</v>
      </c>
      <c r="E36" s="603">
        <v>0</v>
      </c>
      <c r="F36" s="605"/>
      <c r="G36" s="330">
        <v>0</v>
      </c>
      <c r="H36" s="128"/>
      <c r="I36" s="65" t="s">
        <v>270</v>
      </c>
      <c r="J36" s="65" t="s">
        <v>1129</v>
      </c>
      <c r="K36" s="65"/>
    </row>
    <row r="37" spans="1:11" ht="29.25" customHeight="1" thickBot="1" x14ac:dyDescent="0.35">
      <c r="A37" s="88"/>
      <c r="B37" s="65" t="s">
        <v>1128</v>
      </c>
      <c r="C37" s="370">
        <v>2021</v>
      </c>
      <c r="D37" s="330">
        <v>0</v>
      </c>
      <c r="E37" s="603">
        <v>0</v>
      </c>
      <c r="F37" s="605"/>
      <c r="G37" s="330">
        <v>0</v>
      </c>
      <c r="H37" s="128"/>
      <c r="I37" s="65" t="s">
        <v>64</v>
      </c>
      <c r="J37" s="65" t="s">
        <v>1129</v>
      </c>
      <c r="K37" s="65"/>
    </row>
    <row r="38" spans="1:11" ht="14.5" thickBot="1" x14ac:dyDescent="0.35">
      <c r="A38" s="88"/>
      <c r="B38" s="336" t="s">
        <v>296</v>
      </c>
      <c r="C38" s="337"/>
      <c r="D38" s="524">
        <f>SUM(D9,D11:D25,D27:D37)</f>
        <v>51322.84</v>
      </c>
      <c r="E38" s="683">
        <f>SUM(E9,E11:E25,E27:E37)</f>
        <v>95422.84</v>
      </c>
      <c r="F38" s="684"/>
      <c r="G38" s="524">
        <f>SUM(G9,G11:G25,G27:G37)</f>
        <v>59065.299999999996</v>
      </c>
      <c r="H38" s="337"/>
      <c r="I38" s="337"/>
      <c r="J38" s="337"/>
      <c r="K38" s="337"/>
    </row>
    <row r="39" spans="1:11" ht="14.5" thickBot="1" x14ac:dyDescent="0.35">
      <c r="A39" s="88"/>
      <c r="B39" s="339" t="s">
        <v>297</v>
      </c>
      <c r="C39" s="337"/>
      <c r="D39" s="524">
        <v>0</v>
      </c>
      <c r="E39" s="683">
        <v>0</v>
      </c>
      <c r="F39" s="684"/>
      <c r="G39" s="524">
        <v>0</v>
      </c>
      <c r="H39" s="337"/>
      <c r="I39" s="337"/>
      <c r="J39" s="337"/>
      <c r="K39" s="337"/>
    </row>
    <row r="40" spans="1:11" ht="16.5" customHeight="1" thickBot="1" x14ac:dyDescent="0.35">
      <c r="A40" s="88"/>
      <c r="B40" s="339" t="s">
        <v>298</v>
      </c>
      <c r="C40" s="337"/>
      <c r="D40" s="335">
        <v>51322.84</v>
      </c>
      <c r="E40" s="614">
        <v>95422.84</v>
      </c>
      <c r="F40" s="615"/>
      <c r="G40" s="335">
        <v>59065.299999999996</v>
      </c>
      <c r="H40" s="337"/>
      <c r="I40" s="337"/>
      <c r="J40" s="337"/>
      <c r="K40" s="337"/>
    </row>
    <row r="41" spans="1:11" ht="14.5" thickBot="1" x14ac:dyDescent="0.35">
      <c r="A41" s="45"/>
    </row>
    <row r="42" spans="1:11" ht="14.5" thickBot="1" x14ac:dyDescent="0.35">
      <c r="A42" s="45"/>
    </row>
    <row r="43" spans="1:11" ht="16.5" customHeight="1" thickBot="1" x14ac:dyDescent="0.35">
      <c r="A43" s="45"/>
    </row>
    <row r="44" spans="1:11" ht="16.5" customHeight="1" thickBot="1" x14ac:dyDescent="0.35">
      <c r="A44" s="45"/>
    </row>
    <row r="45" spans="1:11" ht="14.5" thickBot="1" x14ac:dyDescent="0.35">
      <c r="A45" s="45"/>
    </row>
    <row r="46" spans="1:11" ht="14.5" thickBot="1" x14ac:dyDescent="0.35">
      <c r="A46" s="45"/>
    </row>
    <row r="47" spans="1:11" ht="16.5" customHeight="1" thickBot="1" x14ac:dyDescent="0.35">
      <c r="A47" s="45"/>
    </row>
    <row r="48" spans="1:11" ht="14.5" thickBot="1" x14ac:dyDescent="0.35">
      <c r="A48" s="45"/>
    </row>
    <row r="49" spans="1:1" ht="14.5" thickBot="1" x14ac:dyDescent="0.35">
      <c r="A49" s="45"/>
    </row>
    <row r="50" spans="1:1" ht="14.5" thickBot="1" x14ac:dyDescent="0.35">
      <c r="A50" s="45"/>
    </row>
    <row r="51" spans="1:1" ht="16.5" customHeight="1" thickBot="1" x14ac:dyDescent="0.35">
      <c r="A51" s="50"/>
    </row>
    <row r="52" spans="1:1" ht="14.5" thickBot="1" x14ac:dyDescent="0.35">
      <c r="A52" s="45"/>
    </row>
    <row r="53" spans="1:1" ht="14.5" thickBot="1" x14ac:dyDescent="0.35">
      <c r="A53" s="45"/>
    </row>
    <row r="54" spans="1:1" ht="14.5" thickBot="1" x14ac:dyDescent="0.35">
      <c r="A54" s="45"/>
    </row>
    <row r="55" spans="1:1" ht="16.5" customHeight="1" thickBot="1" x14ac:dyDescent="0.35">
      <c r="A55" s="45"/>
    </row>
    <row r="56" spans="1:1" ht="14.5" thickBot="1" x14ac:dyDescent="0.35">
      <c r="A56" s="45"/>
    </row>
    <row r="57" spans="1:1" ht="14.5" thickBot="1" x14ac:dyDescent="0.35">
      <c r="A57" s="45"/>
    </row>
    <row r="58" spans="1:1" ht="16.5" customHeight="1" thickBot="1" x14ac:dyDescent="0.35">
      <c r="A58" s="45"/>
    </row>
    <row r="59" spans="1:1" ht="14.5" thickBot="1" x14ac:dyDescent="0.35">
      <c r="A59" s="45"/>
    </row>
    <row r="60" spans="1:1" ht="14.5" thickBot="1" x14ac:dyDescent="0.35">
      <c r="A60" s="45"/>
    </row>
    <row r="61" spans="1:1" ht="14.5" thickBot="1" x14ac:dyDescent="0.35">
      <c r="A61" s="45"/>
    </row>
    <row r="62" spans="1:1" ht="16.5" customHeight="1" thickBot="1" x14ac:dyDescent="0.35">
      <c r="A62" s="45"/>
    </row>
    <row r="63" spans="1:1" ht="14.5" thickBot="1" x14ac:dyDescent="0.35">
      <c r="A63" s="45"/>
    </row>
    <row r="64" spans="1:1" ht="14.5" thickBot="1" x14ac:dyDescent="0.35">
      <c r="A64" s="45"/>
    </row>
    <row r="65" spans="1:1" x14ac:dyDescent="0.3">
      <c r="A65" s="681"/>
    </row>
    <row r="66" spans="1:1" ht="16.5" customHeight="1" thickBot="1" x14ac:dyDescent="0.35">
      <c r="A66" s="682"/>
    </row>
    <row r="67" spans="1:1" ht="14.5" thickBot="1" x14ac:dyDescent="0.35">
      <c r="A67" s="41"/>
    </row>
    <row r="68" spans="1:1" ht="14.5" thickBot="1" x14ac:dyDescent="0.35">
      <c r="A68" s="45"/>
    </row>
    <row r="69" spans="1:1" ht="16.5" customHeight="1" thickBot="1" x14ac:dyDescent="0.35">
      <c r="A69" s="45"/>
    </row>
    <row r="70" spans="1:1" ht="14.5" thickBot="1" x14ac:dyDescent="0.35">
      <c r="A70" s="45"/>
    </row>
    <row r="71" spans="1:1" ht="14.5" thickBot="1" x14ac:dyDescent="0.35">
      <c r="A71" s="45"/>
    </row>
    <row r="72" spans="1:1" ht="14.5" thickBot="1" x14ac:dyDescent="0.35">
      <c r="A72" s="45"/>
    </row>
    <row r="73" spans="1:1" ht="14.5" thickBot="1" x14ac:dyDescent="0.35">
      <c r="A73" s="45"/>
    </row>
    <row r="74" spans="1:1" ht="14.5" thickBot="1" x14ac:dyDescent="0.35">
      <c r="A74" s="48"/>
    </row>
    <row r="75" spans="1:1" ht="14.5" thickBot="1" x14ac:dyDescent="0.35">
      <c r="A75" s="45"/>
    </row>
    <row r="76" spans="1:1" ht="14.5" thickBot="1" x14ac:dyDescent="0.35">
      <c r="A76" s="45"/>
    </row>
  </sheetData>
  <mergeCells count="52">
    <mergeCell ref="E37:F37"/>
    <mergeCell ref="E28:F28"/>
    <mergeCell ref="E29:F29"/>
    <mergeCell ref="E32:F32"/>
    <mergeCell ref="E33:F33"/>
    <mergeCell ref="E36:F36"/>
    <mergeCell ref="A65:A66"/>
    <mergeCell ref="E39:F39"/>
    <mergeCell ref="E40:F40"/>
    <mergeCell ref="E14:F14"/>
    <mergeCell ref="E16:F16"/>
    <mergeCell ref="E23:F23"/>
    <mergeCell ref="E25:F25"/>
    <mergeCell ref="E30:F30"/>
    <mergeCell ref="E31:F31"/>
    <mergeCell ref="E34:F34"/>
    <mergeCell ref="E35:F35"/>
    <mergeCell ref="E38:F38"/>
    <mergeCell ref="E21:F21"/>
    <mergeCell ref="E22:F22"/>
    <mergeCell ref="E24:F24"/>
    <mergeCell ref="E18:F18"/>
    <mergeCell ref="I4:K4"/>
    <mergeCell ref="A6:A7"/>
    <mergeCell ref="B6:B7"/>
    <mergeCell ref="C6:C7"/>
    <mergeCell ref="D6:G6"/>
    <mergeCell ref="H6:H7"/>
    <mergeCell ref="I6:I7"/>
    <mergeCell ref="J6:J7"/>
    <mergeCell ref="K6:K7"/>
    <mergeCell ref="E7:F7"/>
    <mergeCell ref="C5:E5"/>
    <mergeCell ref="F5:G5"/>
    <mergeCell ref="I1:K1"/>
    <mergeCell ref="B2:K2"/>
    <mergeCell ref="C3:E3"/>
    <mergeCell ref="F3:G3"/>
    <mergeCell ref="I3:K3"/>
    <mergeCell ref="E19:F19"/>
    <mergeCell ref="E20:F20"/>
    <mergeCell ref="E27:F27"/>
    <mergeCell ref="C1:E1"/>
    <mergeCell ref="F1:G1"/>
    <mergeCell ref="C4:E4"/>
    <mergeCell ref="F4:G4"/>
    <mergeCell ref="E11:F11"/>
    <mergeCell ref="E15:F15"/>
    <mergeCell ref="E17:F17"/>
    <mergeCell ref="E13:F13"/>
    <mergeCell ref="E9:F9"/>
    <mergeCell ref="E12:F12"/>
  </mergeCell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91"/>
  <sheetViews>
    <sheetView zoomScale="60" zoomScaleNormal="60" workbookViewId="0">
      <pane ySplit="1" topLeftCell="A56" activePane="bottomLeft" state="frozen"/>
      <selection pane="bottomLeft" activeCell="R18" sqref="R18"/>
    </sheetView>
  </sheetViews>
  <sheetFormatPr defaultColWidth="9.1796875" defaultRowHeight="14" x14ac:dyDescent="0.3"/>
  <cols>
    <col min="1" max="1" width="9.1796875" style="175"/>
    <col min="2" max="2" width="37.453125" style="175" customWidth="1"/>
    <col min="3" max="4" width="8.6328125" style="175" customWidth="1"/>
    <col min="5" max="5" width="6.54296875" style="175" customWidth="1"/>
    <col min="6" max="6" width="6.1796875" style="175" customWidth="1"/>
    <col min="7" max="7" width="8.6328125" style="175" customWidth="1"/>
    <col min="8" max="8" width="9.6328125" style="175" customWidth="1"/>
    <col min="9" max="9" width="9.1796875" style="175"/>
    <col min="10" max="10" width="27.36328125" style="175" customWidth="1"/>
    <col min="11" max="16384" width="9.1796875" style="175"/>
  </cols>
  <sheetData>
    <row r="1" spans="1:13" ht="23.5" thickBot="1" x14ac:dyDescent="0.35">
      <c r="A1" s="214" t="s">
        <v>955</v>
      </c>
      <c r="B1" s="133" t="s">
        <v>198</v>
      </c>
      <c r="C1" s="570" t="s">
        <v>1013</v>
      </c>
      <c r="D1" s="571"/>
      <c r="E1" s="572"/>
      <c r="F1" s="570" t="s">
        <v>1068</v>
      </c>
      <c r="G1" s="572"/>
      <c r="H1" s="133" t="s">
        <v>1069</v>
      </c>
      <c r="I1" s="570" t="s">
        <v>32</v>
      </c>
      <c r="J1" s="571"/>
      <c r="K1" s="572"/>
    </row>
    <row r="2" spans="1:13" ht="44" customHeight="1" thickBot="1" x14ac:dyDescent="0.35">
      <c r="A2" s="181"/>
      <c r="B2" s="654" t="s">
        <v>299</v>
      </c>
      <c r="C2" s="655"/>
      <c r="D2" s="655"/>
      <c r="E2" s="655"/>
      <c r="F2" s="655"/>
      <c r="G2" s="655"/>
      <c r="H2" s="655"/>
      <c r="I2" s="655"/>
      <c r="J2" s="655"/>
      <c r="K2" s="656"/>
    </row>
    <row r="3" spans="1:13" ht="15.75" customHeight="1" thickBot="1" x14ac:dyDescent="0.35">
      <c r="A3" s="147"/>
      <c r="B3" s="228" t="s">
        <v>300</v>
      </c>
      <c r="C3" s="675" t="s">
        <v>43</v>
      </c>
      <c r="D3" s="676"/>
      <c r="E3" s="677"/>
      <c r="F3" s="675"/>
      <c r="G3" s="677"/>
      <c r="H3" s="229"/>
      <c r="I3" s="675"/>
      <c r="J3" s="676"/>
      <c r="K3" s="677"/>
    </row>
    <row r="4" spans="1:13" s="194" customFormat="1" ht="74.25" customHeight="1" thickBot="1" x14ac:dyDescent="0.35">
      <c r="A4" s="182"/>
      <c r="B4" s="155" t="s">
        <v>926</v>
      </c>
      <c r="C4" s="643">
        <v>0.46</v>
      </c>
      <c r="D4" s="674"/>
      <c r="E4" s="644"/>
      <c r="F4" s="643">
        <v>0.61</v>
      </c>
      <c r="G4" s="644"/>
      <c r="H4" s="184">
        <v>0.67</v>
      </c>
      <c r="I4" s="640"/>
      <c r="J4" s="641"/>
      <c r="K4" s="642"/>
    </row>
    <row r="5" spans="1:13" s="194" customFormat="1" ht="74.25" customHeight="1" thickBot="1" x14ac:dyDescent="0.35">
      <c r="A5" s="182"/>
      <c r="B5" s="156" t="s">
        <v>927</v>
      </c>
      <c r="C5" s="643">
        <v>0.44</v>
      </c>
      <c r="D5" s="674"/>
      <c r="E5" s="644"/>
      <c r="F5" s="643">
        <v>0.51</v>
      </c>
      <c r="G5" s="644"/>
      <c r="H5" s="184">
        <v>0.57999999999999996</v>
      </c>
      <c r="I5" s="230"/>
      <c r="J5" s="230"/>
      <c r="K5" s="231"/>
    </row>
    <row r="6" spans="1:13" s="194" customFormat="1" ht="74.25" customHeight="1" thickBot="1" x14ac:dyDescent="0.35">
      <c r="A6" s="182"/>
      <c r="B6" s="156" t="s">
        <v>928</v>
      </c>
      <c r="C6" s="643">
        <v>0.6</v>
      </c>
      <c r="D6" s="674"/>
      <c r="E6" s="644"/>
      <c r="F6" s="643">
        <v>0.62</v>
      </c>
      <c r="G6" s="644"/>
      <c r="H6" s="232">
        <v>0.65</v>
      </c>
      <c r="I6" s="230"/>
      <c r="J6" s="230"/>
      <c r="K6" s="231"/>
    </row>
    <row r="7" spans="1:13" s="32" customFormat="1" ht="14.5" thickBot="1" x14ac:dyDescent="0.35">
      <c r="A7" s="596"/>
      <c r="B7" s="596" t="s">
        <v>46</v>
      </c>
      <c r="C7" s="596" t="s">
        <v>47</v>
      </c>
      <c r="D7" s="598" t="s">
        <v>48</v>
      </c>
      <c r="E7" s="599"/>
      <c r="F7" s="599"/>
      <c r="G7" s="600"/>
      <c r="H7" s="596" t="s">
        <v>50</v>
      </c>
      <c r="I7" s="596" t="s">
        <v>51</v>
      </c>
      <c r="J7" s="601" t="s">
        <v>52</v>
      </c>
      <c r="K7" s="596" t="s">
        <v>53</v>
      </c>
    </row>
    <row r="8" spans="1:13" s="32" customFormat="1" ht="14.5" thickBot="1" x14ac:dyDescent="0.35">
      <c r="A8" s="597"/>
      <c r="B8" s="597"/>
      <c r="C8" s="597"/>
      <c r="D8" s="158">
        <v>2021</v>
      </c>
      <c r="E8" s="598">
        <v>2022</v>
      </c>
      <c r="F8" s="600"/>
      <c r="G8" s="158">
        <v>2023</v>
      </c>
      <c r="H8" s="597"/>
      <c r="I8" s="597"/>
      <c r="J8" s="602"/>
      <c r="K8" s="597"/>
    </row>
    <row r="9" spans="1:13" ht="26.5" thickBot="1" x14ac:dyDescent="0.35">
      <c r="A9" s="190"/>
      <c r="B9" s="234" t="s">
        <v>301</v>
      </c>
      <c r="C9" s="130"/>
      <c r="D9" s="131"/>
      <c r="E9" s="131"/>
      <c r="F9" s="131"/>
      <c r="G9" s="131"/>
      <c r="H9" s="131"/>
      <c r="I9" s="131"/>
      <c r="J9" s="131"/>
      <c r="K9" s="192"/>
    </row>
    <row r="10" spans="1:13" s="194" customFormat="1" ht="123" customHeight="1" thickBot="1" x14ac:dyDescent="0.35">
      <c r="A10" s="327"/>
      <c r="B10" s="328" t="s">
        <v>1130</v>
      </c>
      <c r="C10" s="328">
        <v>2022</v>
      </c>
      <c r="D10" s="330">
        <f>1173.06+1173.06</f>
        <v>2346.12</v>
      </c>
      <c r="E10" s="603">
        <v>0</v>
      </c>
      <c r="F10" s="605"/>
      <c r="G10" s="330">
        <v>0</v>
      </c>
      <c r="H10" s="329"/>
      <c r="I10" s="329" t="s">
        <v>302</v>
      </c>
      <c r="J10" s="329" t="s">
        <v>1131</v>
      </c>
      <c r="K10" s="329"/>
    </row>
    <row r="11" spans="1:13" s="194" customFormat="1" ht="39.5" thickBot="1" x14ac:dyDescent="0.35">
      <c r="A11" s="164"/>
      <c r="B11" s="117" t="s">
        <v>819</v>
      </c>
      <c r="C11" s="370" t="s">
        <v>3</v>
      </c>
      <c r="D11" s="330">
        <v>650</v>
      </c>
      <c r="E11" s="603">
        <v>650</v>
      </c>
      <c r="F11" s="605"/>
      <c r="G11" s="330">
        <v>650</v>
      </c>
      <c r="H11" s="117"/>
      <c r="I11" s="117" t="s">
        <v>60</v>
      </c>
      <c r="J11" s="117" t="s">
        <v>820</v>
      </c>
      <c r="K11" s="117"/>
    </row>
    <row r="12" spans="1:13" s="194" customFormat="1" ht="65.5" thickBot="1" x14ac:dyDescent="0.35">
      <c r="A12" s="327"/>
      <c r="B12" s="328" t="s">
        <v>1132</v>
      </c>
      <c r="C12" s="328">
        <v>2022</v>
      </c>
      <c r="D12" s="330">
        <v>2346.12</v>
      </c>
      <c r="E12" s="603">
        <v>0</v>
      </c>
      <c r="F12" s="605"/>
      <c r="G12" s="330">
        <v>0</v>
      </c>
      <c r="H12" s="329"/>
      <c r="I12" s="329" t="s">
        <v>1082</v>
      </c>
      <c r="J12" s="328" t="s">
        <v>1133</v>
      </c>
      <c r="K12" s="329"/>
    </row>
    <row r="13" spans="1:13" s="194" customFormat="1" ht="132" customHeight="1" thickBot="1" x14ac:dyDescent="0.35">
      <c r="A13" s="164"/>
      <c r="B13" s="117" t="s">
        <v>304</v>
      </c>
      <c r="C13" s="328">
        <v>2022</v>
      </c>
      <c r="D13" s="330">
        <v>2932.6500000000005</v>
      </c>
      <c r="E13" s="603">
        <v>0</v>
      </c>
      <c r="F13" s="605"/>
      <c r="G13" s="330">
        <v>0</v>
      </c>
      <c r="H13" s="117"/>
      <c r="I13" s="117" t="s">
        <v>305</v>
      </c>
      <c r="J13" s="117" t="s">
        <v>306</v>
      </c>
      <c r="K13" s="117"/>
    </row>
    <row r="14" spans="1:13" s="194" customFormat="1" ht="132" customHeight="1" thickBot="1" x14ac:dyDescent="0.35">
      <c r="A14" s="164"/>
      <c r="B14" s="117" t="s">
        <v>307</v>
      </c>
      <c r="C14" s="328">
        <v>2022</v>
      </c>
      <c r="D14" s="330">
        <f t="shared" ref="D14:D15" si="0">2346.12/2</f>
        <v>1173.06</v>
      </c>
      <c r="E14" s="603">
        <v>0</v>
      </c>
      <c r="F14" s="605"/>
      <c r="G14" s="330">
        <v>0</v>
      </c>
      <c r="H14" s="117"/>
      <c r="I14" s="117" t="s">
        <v>308</v>
      </c>
      <c r="J14" s="117" t="s">
        <v>306</v>
      </c>
      <c r="K14" s="117"/>
    </row>
    <row r="15" spans="1:13" s="194" customFormat="1" ht="132" customHeight="1" thickBot="1" x14ac:dyDescent="0.35">
      <c r="A15" s="349"/>
      <c r="B15" s="328" t="s">
        <v>1134</v>
      </c>
      <c r="C15" s="328">
        <v>2022</v>
      </c>
      <c r="D15" s="330">
        <f t="shared" si="0"/>
        <v>1173.06</v>
      </c>
      <c r="E15" s="603">
        <v>0</v>
      </c>
      <c r="F15" s="605"/>
      <c r="G15" s="330">
        <v>0</v>
      </c>
      <c r="H15" s="328"/>
      <c r="I15" s="328" t="s">
        <v>308</v>
      </c>
      <c r="J15" s="328" t="s">
        <v>1137</v>
      </c>
      <c r="K15" s="328"/>
      <c r="M15" s="194" t="s">
        <v>2</v>
      </c>
    </row>
    <row r="16" spans="1:13" s="194" customFormat="1" ht="69" customHeight="1" thickBot="1" x14ac:dyDescent="0.35">
      <c r="A16" s="349"/>
      <c r="B16" s="328" t="s">
        <v>1135</v>
      </c>
      <c r="C16" s="328">
        <v>2022</v>
      </c>
      <c r="D16" s="330">
        <v>1173.06</v>
      </c>
      <c r="E16" s="603">
        <v>0</v>
      </c>
      <c r="F16" s="605"/>
      <c r="G16" s="330">
        <v>0</v>
      </c>
      <c r="H16" s="328"/>
      <c r="I16" s="328" t="s">
        <v>308</v>
      </c>
      <c r="J16" s="328" t="s">
        <v>1136</v>
      </c>
      <c r="K16" s="328"/>
    </row>
    <row r="17" spans="1:47" s="194" customFormat="1" ht="43" customHeight="1" thickBot="1" x14ac:dyDescent="0.35">
      <c r="A17" s="164"/>
      <c r="B17" s="117" t="s">
        <v>821</v>
      </c>
      <c r="C17" s="328">
        <v>2021</v>
      </c>
      <c r="D17" s="330">
        <v>1550</v>
      </c>
      <c r="E17" s="603">
        <v>1550</v>
      </c>
      <c r="F17" s="605"/>
      <c r="G17" s="330">
        <v>1550</v>
      </c>
      <c r="H17" s="117"/>
      <c r="I17" s="117" t="s">
        <v>64</v>
      </c>
      <c r="J17" s="117" t="s">
        <v>822</v>
      </c>
      <c r="K17" s="117"/>
    </row>
    <row r="18" spans="1:47" s="194" customFormat="1" ht="62" customHeight="1" thickBot="1" x14ac:dyDescent="0.35">
      <c r="A18" s="164"/>
      <c r="B18" s="117" t="s">
        <v>309</v>
      </c>
      <c r="C18" s="377">
        <v>2022</v>
      </c>
      <c r="D18" s="331">
        <v>1173.0600000000002</v>
      </c>
      <c r="E18" s="606">
        <v>0</v>
      </c>
      <c r="F18" s="607"/>
      <c r="G18" s="331">
        <v>0</v>
      </c>
      <c r="H18" s="117"/>
      <c r="I18" s="117" t="s">
        <v>64</v>
      </c>
      <c r="J18" s="117" t="s">
        <v>303</v>
      </c>
      <c r="K18" s="117"/>
    </row>
    <row r="19" spans="1:47" s="239" customFormat="1" ht="72" customHeight="1" thickBot="1" x14ac:dyDescent="0.35">
      <c r="A19" s="235"/>
      <c r="B19" s="236" t="s">
        <v>310</v>
      </c>
      <c r="C19" s="405"/>
      <c r="D19" s="406"/>
      <c r="E19" s="406"/>
      <c r="F19" s="406"/>
      <c r="G19" s="406"/>
      <c r="H19" s="237"/>
      <c r="I19" s="237"/>
      <c r="J19" s="237"/>
      <c r="K19" s="238"/>
      <c r="L19" s="545"/>
      <c r="M19" s="545"/>
      <c r="N19" s="545"/>
      <c r="O19" s="545"/>
      <c r="P19" s="545"/>
      <c r="Q19" s="545"/>
      <c r="R19" s="545"/>
      <c r="S19" s="545"/>
      <c r="T19" s="545"/>
      <c r="U19" s="545"/>
      <c r="V19" s="545"/>
      <c r="W19" s="545"/>
      <c r="X19" s="545"/>
      <c r="Y19" s="545"/>
      <c r="Z19" s="545"/>
      <c r="AA19" s="545"/>
      <c r="AB19" s="545"/>
      <c r="AC19" s="545"/>
      <c r="AD19" s="545"/>
      <c r="AE19" s="545"/>
      <c r="AF19" s="545"/>
      <c r="AG19" s="545"/>
      <c r="AH19" s="545"/>
      <c r="AI19" s="545"/>
      <c r="AJ19" s="545"/>
      <c r="AK19" s="545"/>
      <c r="AL19" s="545"/>
      <c r="AM19" s="545"/>
      <c r="AN19" s="545"/>
      <c r="AO19" s="545"/>
      <c r="AP19" s="545"/>
      <c r="AQ19" s="545"/>
      <c r="AR19" s="545"/>
      <c r="AS19" s="545"/>
      <c r="AT19" s="545"/>
      <c r="AU19" s="545"/>
    </row>
    <row r="20" spans="1:47" ht="39.5" thickBot="1" x14ac:dyDescent="0.35">
      <c r="A20" s="164"/>
      <c r="B20" s="117" t="s">
        <v>311</v>
      </c>
      <c r="C20" s="377">
        <v>2021</v>
      </c>
      <c r="D20" s="331">
        <v>1173.0600000000002</v>
      </c>
      <c r="E20" s="606">
        <v>0</v>
      </c>
      <c r="F20" s="607"/>
      <c r="G20" s="331">
        <v>0</v>
      </c>
      <c r="H20" s="117"/>
      <c r="I20" s="117" t="s">
        <v>312</v>
      </c>
      <c r="J20" s="117" t="s">
        <v>313</v>
      </c>
      <c r="K20" s="65"/>
    </row>
    <row r="21" spans="1:47" ht="39.5" thickBot="1" x14ac:dyDescent="0.35">
      <c r="A21" s="164"/>
      <c r="B21" s="117" t="s">
        <v>823</v>
      </c>
      <c r="C21" s="328">
        <v>2021</v>
      </c>
      <c r="D21" s="330">
        <v>1173.0600000000002</v>
      </c>
      <c r="E21" s="603">
        <v>0</v>
      </c>
      <c r="F21" s="605"/>
      <c r="G21" s="330">
        <v>0</v>
      </c>
      <c r="H21" s="117"/>
      <c r="I21" s="117" t="s">
        <v>64</v>
      </c>
      <c r="J21" s="117" t="s">
        <v>313</v>
      </c>
      <c r="K21" s="65"/>
    </row>
    <row r="22" spans="1:47" ht="65.5" thickBot="1" x14ac:dyDescent="0.35">
      <c r="A22" s="164"/>
      <c r="B22" s="240" t="s">
        <v>1138</v>
      </c>
      <c r="C22" s="407">
        <v>2021</v>
      </c>
      <c r="D22" s="330">
        <v>0</v>
      </c>
      <c r="E22" s="603">
        <v>0</v>
      </c>
      <c r="F22" s="605"/>
      <c r="G22" s="330">
        <v>0</v>
      </c>
      <c r="H22" s="117"/>
      <c r="I22" s="117" t="s">
        <v>314</v>
      </c>
      <c r="J22" s="117" t="s">
        <v>313</v>
      </c>
      <c r="K22" s="65"/>
    </row>
    <row r="23" spans="1:47" ht="39.5" thickBot="1" x14ac:dyDescent="0.35">
      <c r="A23" s="164"/>
      <c r="B23" s="240" t="s">
        <v>824</v>
      </c>
      <c r="C23" s="328">
        <v>2021</v>
      </c>
      <c r="D23" s="330">
        <v>0</v>
      </c>
      <c r="E23" s="603">
        <v>22500</v>
      </c>
      <c r="F23" s="605"/>
      <c r="G23" s="330">
        <v>0</v>
      </c>
      <c r="H23" s="117"/>
      <c r="I23" s="117" t="s">
        <v>64</v>
      </c>
      <c r="J23" s="117" t="s">
        <v>825</v>
      </c>
      <c r="K23" s="65"/>
    </row>
    <row r="24" spans="1:47" ht="52.5" thickBot="1" x14ac:dyDescent="0.35">
      <c r="A24" s="164"/>
      <c r="B24" s="241" t="s">
        <v>1139</v>
      </c>
      <c r="C24" s="328">
        <v>2021</v>
      </c>
      <c r="D24" s="330">
        <v>0</v>
      </c>
      <c r="E24" s="603">
        <v>0</v>
      </c>
      <c r="F24" s="605"/>
      <c r="G24" s="330">
        <v>0</v>
      </c>
      <c r="H24" s="117"/>
      <c r="I24" s="117" t="s">
        <v>314</v>
      </c>
      <c r="J24" s="117" t="s">
        <v>313</v>
      </c>
      <c r="K24" s="65"/>
    </row>
    <row r="25" spans="1:47" ht="39.5" thickBot="1" x14ac:dyDescent="0.35">
      <c r="A25" s="164"/>
      <c r="B25" s="241" t="s">
        <v>826</v>
      </c>
      <c r="C25" s="328">
        <v>2021</v>
      </c>
      <c r="D25" s="330">
        <v>20000</v>
      </c>
      <c r="E25" s="603">
        <v>0</v>
      </c>
      <c r="F25" s="605"/>
      <c r="G25" s="330">
        <v>0</v>
      </c>
      <c r="H25" s="117"/>
      <c r="I25" s="117" t="s">
        <v>64</v>
      </c>
      <c r="J25" s="117" t="s">
        <v>827</v>
      </c>
      <c r="K25" s="65"/>
    </row>
    <row r="26" spans="1:47" ht="91.5" thickBot="1" x14ac:dyDescent="0.35">
      <c r="A26" s="164"/>
      <c r="B26" s="328" t="s">
        <v>1140</v>
      </c>
      <c r="C26" s="328">
        <v>2021</v>
      </c>
      <c r="D26" s="330">
        <f t="shared" ref="D26:D27" si="1">5000/2</f>
        <v>2500</v>
      </c>
      <c r="E26" s="603">
        <f t="shared" ref="E26:E27" si="2">1173.06/2</f>
        <v>586.53</v>
      </c>
      <c r="F26" s="605"/>
      <c r="G26" s="330">
        <f t="shared" ref="G26:G27" si="3">1173.06/2</f>
        <v>586.53</v>
      </c>
      <c r="H26" s="117"/>
      <c r="I26" s="117" t="s">
        <v>314</v>
      </c>
      <c r="J26" s="117" t="s">
        <v>313</v>
      </c>
      <c r="K26" s="65"/>
    </row>
    <row r="27" spans="1:47" ht="91.5" thickBot="1" x14ac:dyDescent="0.35">
      <c r="A27" s="164"/>
      <c r="B27" s="328" t="s">
        <v>1141</v>
      </c>
      <c r="C27" s="328">
        <v>2021</v>
      </c>
      <c r="D27" s="330">
        <f t="shared" si="1"/>
        <v>2500</v>
      </c>
      <c r="E27" s="603">
        <f t="shared" si="2"/>
        <v>586.53</v>
      </c>
      <c r="F27" s="605"/>
      <c r="G27" s="330">
        <f t="shared" si="3"/>
        <v>586.53</v>
      </c>
      <c r="H27" s="117"/>
      <c r="I27" s="117" t="s">
        <v>64</v>
      </c>
      <c r="J27" s="117" t="s">
        <v>313</v>
      </c>
      <c r="K27" s="65"/>
    </row>
    <row r="28" spans="1:47" ht="52.5" thickBot="1" x14ac:dyDescent="0.35">
      <c r="A28" s="327"/>
      <c r="B28" s="328" t="s">
        <v>1142</v>
      </c>
      <c r="C28" s="328">
        <v>2022</v>
      </c>
      <c r="D28" s="330">
        <v>2346.12</v>
      </c>
      <c r="E28" s="603">
        <v>2346.12</v>
      </c>
      <c r="F28" s="605"/>
      <c r="G28" s="330">
        <v>2346.12</v>
      </c>
      <c r="H28" s="329"/>
      <c r="I28" s="329" t="s">
        <v>60</v>
      </c>
      <c r="J28" s="329" t="s">
        <v>1143</v>
      </c>
      <c r="K28" s="329"/>
    </row>
    <row r="29" spans="1:47" ht="65.5" thickBot="1" x14ac:dyDescent="0.35">
      <c r="A29" s="343"/>
      <c r="B29" s="552" t="s">
        <v>1144</v>
      </c>
      <c r="C29" s="341">
        <v>2022</v>
      </c>
      <c r="D29" s="333" t="s">
        <v>951</v>
      </c>
      <c r="E29" s="603">
        <v>0</v>
      </c>
      <c r="F29" s="605"/>
      <c r="G29" s="333">
        <v>0</v>
      </c>
      <c r="H29" s="343"/>
      <c r="I29" s="343" t="s">
        <v>60</v>
      </c>
      <c r="J29" s="343" t="s">
        <v>1145</v>
      </c>
      <c r="K29" s="343"/>
    </row>
    <row r="30" spans="1:47" ht="26.5" thickBot="1" x14ac:dyDescent="0.35">
      <c r="A30" s="164"/>
      <c r="B30" s="117" t="s">
        <v>828</v>
      </c>
      <c r="C30" s="328" t="s">
        <v>3</v>
      </c>
      <c r="D30" s="330">
        <v>1173.0600000000002</v>
      </c>
      <c r="E30" s="603">
        <v>0</v>
      </c>
      <c r="F30" s="605"/>
      <c r="G30" s="330">
        <v>0</v>
      </c>
      <c r="H30" s="117"/>
      <c r="I30" s="117" t="s">
        <v>64</v>
      </c>
      <c r="J30" s="117" t="s">
        <v>1179</v>
      </c>
      <c r="K30" s="65"/>
    </row>
    <row r="31" spans="1:47" ht="39.5" thickBot="1" x14ac:dyDescent="0.35">
      <c r="A31" s="327"/>
      <c r="B31" s="328" t="s">
        <v>1146</v>
      </c>
      <c r="C31" s="328">
        <v>2022</v>
      </c>
      <c r="D31" s="330">
        <v>0</v>
      </c>
      <c r="E31" s="603">
        <v>1173.06</v>
      </c>
      <c r="F31" s="605"/>
      <c r="G31" s="330">
        <v>0</v>
      </c>
      <c r="H31" s="329"/>
      <c r="I31" s="329" t="s">
        <v>64</v>
      </c>
      <c r="J31" s="329" t="s">
        <v>1147</v>
      </c>
      <c r="K31" s="329"/>
    </row>
    <row r="32" spans="1:47" ht="55" customHeight="1" thickBot="1" x14ac:dyDescent="0.35">
      <c r="A32" s="327"/>
      <c r="B32" s="328" t="s">
        <v>1148</v>
      </c>
      <c r="C32" s="328">
        <v>2022</v>
      </c>
      <c r="D32" s="330">
        <v>1173.0600000000002</v>
      </c>
      <c r="E32" s="603">
        <v>0</v>
      </c>
      <c r="F32" s="605"/>
      <c r="G32" s="330">
        <v>0</v>
      </c>
      <c r="H32" s="329"/>
      <c r="I32" s="329" t="s">
        <v>64</v>
      </c>
      <c r="J32" s="343" t="s">
        <v>1145</v>
      </c>
      <c r="K32" s="329"/>
    </row>
    <row r="33" spans="1:17" ht="39.5" thickBot="1" x14ac:dyDescent="0.35">
      <c r="A33" s="88"/>
      <c r="B33" s="117" t="s">
        <v>315</v>
      </c>
      <c r="C33" s="328">
        <v>2022</v>
      </c>
      <c r="D33" s="330">
        <v>7500</v>
      </c>
      <c r="E33" s="603">
        <v>7500</v>
      </c>
      <c r="F33" s="605"/>
      <c r="G33" s="330">
        <v>15000</v>
      </c>
      <c r="H33" s="208"/>
      <c r="I33" s="65" t="s">
        <v>317</v>
      </c>
      <c r="J33" s="65" t="s">
        <v>1178</v>
      </c>
      <c r="K33" s="65"/>
    </row>
    <row r="34" spans="1:17" ht="74" customHeight="1" thickBot="1" x14ac:dyDescent="0.35">
      <c r="A34" s="164"/>
      <c r="B34" s="65" t="s">
        <v>316</v>
      </c>
      <c r="C34" s="370" t="s">
        <v>3</v>
      </c>
      <c r="D34" s="330">
        <v>10500</v>
      </c>
      <c r="E34" s="603">
        <v>10500</v>
      </c>
      <c r="F34" s="605"/>
      <c r="G34" s="330">
        <v>21000</v>
      </c>
      <c r="H34" s="117"/>
      <c r="I34" s="117" t="s">
        <v>60</v>
      </c>
      <c r="J34" s="117" t="s">
        <v>1177</v>
      </c>
      <c r="K34" s="117"/>
      <c r="L34" s="194"/>
      <c r="M34" s="194"/>
      <c r="N34" s="194"/>
      <c r="O34" s="194"/>
      <c r="P34" s="194"/>
      <c r="Q34" s="194"/>
    </row>
    <row r="35" spans="1:17" ht="95" customHeight="1" thickBot="1" x14ac:dyDescent="0.35">
      <c r="A35" s="327"/>
      <c r="B35" s="328" t="s">
        <v>1153</v>
      </c>
      <c r="C35" s="328">
        <v>2022</v>
      </c>
      <c r="D35" s="330">
        <v>0</v>
      </c>
      <c r="E35" s="603">
        <v>0</v>
      </c>
      <c r="F35" s="605"/>
      <c r="G35" s="330">
        <v>0</v>
      </c>
      <c r="H35" s="329"/>
      <c r="I35" s="329" t="s">
        <v>60</v>
      </c>
      <c r="J35" s="343" t="s">
        <v>1145</v>
      </c>
      <c r="K35" s="329"/>
      <c r="L35" s="194"/>
      <c r="M35" s="194"/>
      <c r="N35" s="194"/>
      <c r="O35" s="194"/>
      <c r="P35" s="194"/>
      <c r="Q35" s="194"/>
    </row>
    <row r="36" spans="1:17" ht="95" customHeight="1" thickBot="1" x14ac:dyDescent="0.35">
      <c r="A36" s="327"/>
      <c r="B36" s="328" t="s">
        <v>1149</v>
      </c>
      <c r="C36" s="328">
        <v>2022</v>
      </c>
      <c r="D36" s="330"/>
      <c r="E36" s="603"/>
      <c r="F36" s="605"/>
      <c r="G36" s="330"/>
      <c r="H36" s="329"/>
      <c r="I36" s="328" t="s">
        <v>60</v>
      </c>
      <c r="J36" s="328" t="s">
        <v>1150</v>
      </c>
      <c r="K36" s="329"/>
      <c r="L36" s="194"/>
      <c r="M36" s="194"/>
      <c r="N36" s="194"/>
      <c r="O36" s="194"/>
      <c r="P36" s="194"/>
      <c r="Q36" s="194"/>
    </row>
    <row r="37" spans="1:17" ht="95" customHeight="1" thickBot="1" x14ac:dyDescent="0.35">
      <c r="A37" s="327"/>
      <c r="B37" s="328" t="s">
        <v>1151</v>
      </c>
      <c r="C37" s="328">
        <v>2022</v>
      </c>
      <c r="D37" s="330">
        <v>7500</v>
      </c>
      <c r="E37" s="603">
        <v>7500</v>
      </c>
      <c r="F37" s="605"/>
      <c r="G37" s="330">
        <v>0</v>
      </c>
      <c r="H37" s="329"/>
      <c r="I37" s="329" t="s">
        <v>64</v>
      </c>
      <c r="J37" s="329" t="s">
        <v>1152</v>
      </c>
      <c r="K37" s="329"/>
      <c r="L37" s="194"/>
      <c r="M37" s="194"/>
      <c r="N37" s="194"/>
      <c r="O37" s="194"/>
      <c r="P37" s="194"/>
      <c r="Q37" s="194"/>
    </row>
    <row r="38" spans="1:17" ht="95" customHeight="1" thickBot="1" x14ac:dyDescent="0.35">
      <c r="A38" s="367"/>
      <c r="B38" s="328" t="s">
        <v>1154</v>
      </c>
      <c r="C38" s="328">
        <v>2022</v>
      </c>
      <c r="D38" s="330">
        <f t="shared" ref="D38:D39" si="4">2346.12/2</f>
        <v>1173.06</v>
      </c>
      <c r="E38" s="603">
        <v>0</v>
      </c>
      <c r="F38" s="605"/>
      <c r="G38" s="330">
        <v>0</v>
      </c>
      <c r="H38" s="368"/>
      <c r="I38" s="368" t="s">
        <v>1155</v>
      </c>
      <c r="J38" s="368" t="s">
        <v>1198</v>
      </c>
      <c r="K38" s="368"/>
      <c r="L38" s="194"/>
      <c r="M38" s="194"/>
      <c r="N38" s="194"/>
      <c r="O38" s="194"/>
      <c r="P38" s="194"/>
      <c r="Q38" s="194"/>
    </row>
    <row r="39" spans="1:17" ht="74" customHeight="1" thickBot="1" x14ac:dyDescent="0.35">
      <c r="A39" s="367"/>
      <c r="B39" s="329" t="s">
        <v>1156</v>
      </c>
      <c r="C39" s="328">
        <v>2022</v>
      </c>
      <c r="D39" s="330">
        <f t="shared" si="4"/>
        <v>1173.06</v>
      </c>
      <c r="E39" s="603">
        <v>0</v>
      </c>
      <c r="F39" s="605"/>
      <c r="G39" s="330">
        <v>0</v>
      </c>
      <c r="H39" s="368"/>
      <c r="I39" s="368" t="s">
        <v>1157</v>
      </c>
      <c r="J39" s="368" t="s">
        <v>1199</v>
      </c>
      <c r="K39" s="368"/>
      <c r="L39" s="194"/>
      <c r="M39" s="194"/>
      <c r="N39" s="194"/>
      <c r="O39" s="194"/>
      <c r="P39" s="194"/>
      <c r="Q39" s="194"/>
    </row>
    <row r="40" spans="1:17" ht="74" customHeight="1" thickBot="1" x14ac:dyDescent="0.35">
      <c r="A40" s="164"/>
      <c r="B40" s="117" t="s">
        <v>318</v>
      </c>
      <c r="C40" s="328">
        <v>2021</v>
      </c>
      <c r="D40" s="330">
        <v>20000</v>
      </c>
      <c r="E40" s="603">
        <v>0</v>
      </c>
      <c r="F40" s="605"/>
      <c r="G40" s="330">
        <v>0</v>
      </c>
      <c r="H40" s="117"/>
      <c r="I40" s="242" t="s">
        <v>64</v>
      </c>
      <c r="J40" s="242" t="s">
        <v>1176</v>
      </c>
      <c r="K40" s="117"/>
      <c r="L40" s="194"/>
      <c r="M40" s="194"/>
      <c r="N40" s="194"/>
      <c r="O40" s="194"/>
      <c r="P40" s="194"/>
      <c r="Q40" s="194"/>
    </row>
    <row r="41" spans="1:17" ht="26.5" thickBot="1" x14ac:dyDescent="0.35">
      <c r="A41" s="164"/>
      <c r="B41" s="117" t="s">
        <v>829</v>
      </c>
      <c r="C41" s="328">
        <v>2021</v>
      </c>
      <c r="D41" s="330">
        <v>1173.0600000000002</v>
      </c>
      <c r="E41" s="603">
        <v>0</v>
      </c>
      <c r="F41" s="605"/>
      <c r="G41" s="330">
        <v>0</v>
      </c>
      <c r="H41" s="117"/>
      <c r="I41" s="242" t="s">
        <v>64</v>
      </c>
      <c r="J41" s="242" t="s">
        <v>830</v>
      </c>
      <c r="K41" s="117"/>
      <c r="L41" s="194"/>
      <c r="M41" s="194"/>
      <c r="N41" s="194"/>
      <c r="O41" s="194"/>
      <c r="P41" s="194"/>
      <c r="Q41" s="194"/>
    </row>
    <row r="42" spans="1:17" s="194" customFormat="1" ht="80" customHeight="1" thickBot="1" x14ac:dyDescent="0.35">
      <c r="A42" s="164"/>
      <c r="B42" s="117" t="s">
        <v>831</v>
      </c>
      <c r="C42" s="370">
        <v>2021</v>
      </c>
      <c r="D42" s="330">
        <v>0</v>
      </c>
      <c r="E42" s="603">
        <v>18000</v>
      </c>
      <c r="F42" s="605"/>
      <c r="G42" s="330">
        <v>18000</v>
      </c>
      <c r="H42" s="516"/>
      <c r="I42" s="242" t="s">
        <v>64</v>
      </c>
      <c r="J42" s="166" t="s">
        <v>832</v>
      </c>
      <c r="K42" s="117"/>
    </row>
    <row r="43" spans="1:17" ht="73" customHeight="1" thickBot="1" x14ac:dyDescent="0.35">
      <c r="A43" s="164"/>
      <c r="B43" s="328" t="s">
        <v>1158</v>
      </c>
      <c r="C43" s="355">
        <v>2022</v>
      </c>
      <c r="D43" s="333">
        <v>5000</v>
      </c>
      <c r="E43" s="603">
        <v>5000</v>
      </c>
      <c r="F43" s="605"/>
      <c r="G43" s="330">
        <v>0</v>
      </c>
      <c r="H43" s="167"/>
      <c r="I43" s="242" t="s">
        <v>60</v>
      </c>
      <c r="J43" s="328" t="s">
        <v>1160</v>
      </c>
      <c r="K43" s="117"/>
    </row>
    <row r="44" spans="1:17" ht="71" customHeight="1" thickBot="1" x14ac:dyDescent="0.35">
      <c r="A44" s="164"/>
      <c r="B44" s="401" t="s">
        <v>1159</v>
      </c>
      <c r="C44" s="328">
        <v>2022</v>
      </c>
      <c r="D44" s="333">
        <v>5000</v>
      </c>
      <c r="E44" s="603">
        <v>5000</v>
      </c>
      <c r="F44" s="605"/>
      <c r="G44" s="330">
        <v>0</v>
      </c>
      <c r="H44" s="167"/>
      <c r="I44" s="242" t="s">
        <v>60</v>
      </c>
      <c r="J44" s="328" t="s">
        <v>1161</v>
      </c>
      <c r="K44" s="117"/>
    </row>
    <row r="45" spans="1:17" ht="51.75" customHeight="1" thickBot="1" x14ac:dyDescent="0.35">
      <c r="A45" s="164"/>
      <c r="B45" s="328" t="s">
        <v>1162</v>
      </c>
      <c r="C45" s="328">
        <v>2022</v>
      </c>
      <c r="D45" s="333">
        <v>1173.0600000000002</v>
      </c>
      <c r="E45" s="603">
        <v>0</v>
      </c>
      <c r="F45" s="690"/>
      <c r="G45" s="330">
        <v>0</v>
      </c>
      <c r="H45" s="167"/>
      <c r="I45" s="242" t="s">
        <v>64</v>
      </c>
      <c r="J45" s="242" t="s">
        <v>1197</v>
      </c>
      <c r="K45" s="117"/>
    </row>
    <row r="46" spans="1:17" ht="64" customHeight="1" thickBot="1" x14ac:dyDescent="0.35">
      <c r="A46" s="164"/>
      <c r="B46" s="117" t="s">
        <v>967</v>
      </c>
      <c r="C46" s="328">
        <v>2022</v>
      </c>
      <c r="D46" s="333">
        <v>1173.0600000000002</v>
      </c>
      <c r="E46" s="603">
        <v>0</v>
      </c>
      <c r="F46" s="690"/>
      <c r="G46" s="330">
        <v>0</v>
      </c>
      <c r="H46" s="167"/>
      <c r="I46" s="242" t="s">
        <v>320</v>
      </c>
      <c r="J46" s="242" t="s">
        <v>1175</v>
      </c>
      <c r="K46" s="117"/>
    </row>
    <row r="47" spans="1:17" ht="51.75" customHeight="1" thickBot="1" x14ac:dyDescent="0.35">
      <c r="A47" s="164"/>
      <c r="B47" s="117" t="s">
        <v>319</v>
      </c>
      <c r="C47" s="408" t="s">
        <v>5</v>
      </c>
      <c r="D47" s="333">
        <v>0</v>
      </c>
      <c r="E47" s="603">
        <v>9500</v>
      </c>
      <c r="F47" s="690"/>
      <c r="G47" s="330">
        <v>9500</v>
      </c>
      <c r="H47" s="167"/>
      <c r="I47" s="242" t="s">
        <v>264</v>
      </c>
      <c r="J47" s="242" t="s">
        <v>1163</v>
      </c>
      <c r="K47" s="117"/>
    </row>
    <row r="48" spans="1:17" ht="109.5" customHeight="1" thickBot="1" x14ac:dyDescent="0.35">
      <c r="A48" s="164"/>
      <c r="B48" s="117" t="s">
        <v>968</v>
      </c>
      <c r="C48" s="328">
        <v>2022</v>
      </c>
      <c r="D48" s="333">
        <v>1173.0600000000002</v>
      </c>
      <c r="E48" s="603">
        <v>0</v>
      </c>
      <c r="F48" s="690"/>
      <c r="G48" s="330">
        <v>0</v>
      </c>
      <c r="H48" s="167"/>
      <c r="I48" s="242" t="s">
        <v>60</v>
      </c>
      <c r="J48" s="513" t="s">
        <v>262</v>
      </c>
      <c r="K48" s="117"/>
    </row>
    <row r="49" spans="1:11" ht="15" customHeight="1" thickBot="1" x14ac:dyDescent="0.35">
      <c r="A49" s="88"/>
      <c r="B49" s="65" t="s">
        <v>321</v>
      </c>
      <c r="C49" s="369">
        <v>2022</v>
      </c>
      <c r="D49" s="388">
        <v>2346.1200000000003</v>
      </c>
      <c r="E49" s="606">
        <v>0</v>
      </c>
      <c r="F49" s="687"/>
      <c r="G49" s="331">
        <v>0</v>
      </c>
      <c r="H49" s="516"/>
      <c r="I49" s="245" t="s">
        <v>64</v>
      </c>
      <c r="J49" s="515" t="s">
        <v>322</v>
      </c>
      <c r="K49" s="246"/>
    </row>
    <row r="50" spans="1:11" ht="121.25" customHeight="1" thickBot="1" x14ac:dyDescent="0.35">
      <c r="A50" s="182"/>
      <c r="B50" s="117" t="s">
        <v>323</v>
      </c>
      <c r="C50" s="377">
        <v>2022</v>
      </c>
      <c r="D50" s="388">
        <v>2346.12</v>
      </c>
      <c r="E50" s="606">
        <v>0</v>
      </c>
      <c r="F50" s="687"/>
      <c r="G50" s="331">
        <v>0</v>
      </c>
      <c r="H50" s="117"/>
      <c r="I50" s="117"/>
      <c r="J50" s="553" t="s">
        <v>322</v>
      </c>
      <c r="K50" s="117"/>
    </row>
    <row r="51" spans="1:11" ht="93" customHeight="1" thickBot="1" x14ac:dyDescent="0.35">
      <c r="A51" s="88"/>
      <c r="B51" s="248" t="s">
        <v>324</v>
      </c>
      <c r="C51" s="409"/>
      <c r="D51" s="410"/>
      <c r="E51" s="691"/>
      <c r="F51" s="692"/>
      <c r="G51" s="410"/>
      <c r="H51" s="128"/>
      <c r="I51" s="65" t="s">
        <v>325</v>
      </c>
      <c r="J51" s="249"/>
      <c r="K51" s="65"/>
    </row>
    <row r="52" spans="1:11" ht="80" customHeight="1" thickBot="1" x14ac:dyDescent="0.35">
      <c r="A52" s="88"/>
      <c r="B52" s="401" t="s">
        <v>1164</v>
      </c>
      <c r="C52" s="328">
        <v>2023</v>
      </c>
      <c r="D52" s="330">
        <v>2346.1200000000003</v>
      </c>
      <c r="E52" s="608">
        <v>0</v>
      </c>
      <c r="F52" s="605"/>
      <c r="G52" s="330">
        <v>0</v>
      </c>
      <c r="H52" s="128"/>
      <c r="I52" s="65" t="s">
        <v>325</v>
      </c>
      <c r="J52" s="249" t="s">
        <v>1169</v>
      </c>
      <c r="K52" s="65"/>
    </row>
    <row r="53" spans="1:11" ht="58.25" customHeight="1" thickBot="1" x14ac:dyDescent="0.35">
      <c r="A53" s="88"/>
      <c r="B53" s="244" t="s">
        <v>1167</v>
      </c>
      <c r="C53" s="328">
        <v>2023</v>
      </c>
      <c r="D53" s="330">
        <v>2932.6500000000005</v>
      </c>
      <c r="E53" s="608">
        <v>0</v>
      </c>
      <c r="F53" s="605"/>
      <c r="G53" s="330">
        <v>0</v>
      </c>
      <c r="H53" s="128"/>
      <c r="I53" s="65" t="s">
        <v>325</v>
      </c>
      <c r="J53" s="249" t="s">
        <v>1170</v>
      </c>
      <c r="K53" s="65"/>
    </row>
    <row r="54" spans="1:11" ht="40.25" customHeight="1" thickBot="1" x14ac:dyDescent="0.35">
      <c r="A54" s="88"/>
      <c r="B54" s="244" t="s">
        <v>1168</v>
      </c>
      <c r="C54" s="328">
        <v>2023</v>
      </c>
      <c r="D54" s="330">
        <v>1173.06</v>
      </c>
      <c r="E54" s="608">
        <v>1173.06</v>
      </c>
      <c r="F54" s="605"/>
      <c r="G54" s="330">
        <v>1173.06</v>
      </c>
      <c r="H54" s="128"/>
      <c r="I54" s="65" t="s">
        <v>325</v>
      </c>
      <c r="J54" s="249" t="s">
        <v>1171</v>
      </c>
      <c r="K54" s="65"/>
    </row>
    <row r="55" spans="1:11" ht="71" customHeight="1" thickBot="1" x14ac:dyDescent="0.35">
      <c r="A55" s="88"/>
      <c r="B55" s="328" t="s">
        <v>1165</v>
      </c>
      <c r="C55" s="328">
        <v>2023</v>
      </c>
      <c r="D55" s="330">
        <v>2346.1200000000003</v>
      </c>
      <c r="E55" s="608">
        <v>0</v>
      </c>
      <c r="F55" s="605"/>
      <c r="G55" s="330">
        <v>0</v>
      </c>
      <c r="H55" s="128"/>
      <c r="I55" s="65" t="s">
        <v>325</v>
      </c>
      <c r="J55" s="249" t="s">
        <v>1172</v>
      </c>
      <c r="K55" s="65"/>
    </row>
    <row r="56" spans="1:11" ht="76.25" customHeight="1" thickBot="1" x14ac:dyDescent="0.35">
      <c r="A56" s="88"/>
      <c r="B56" s="401" t="s">
        <v>1166</v>
      </c>
      <c r="C56" s="328">
        <v>2023</v>
      </c>
      <c r="D56" s="330">
        <v>2346.1200000000003</v>
      </c>
      <c r="E56" s="608">
        <v>0</v>
      </c>
      <c r="F56" s="605"/>
      <c r="G56" s="330">
        <v>0</v>
      </c>
      <c r="H56" s="128"/>
      <c r="I56" s="65" t="s">
        <v>325</v>
      </c>
      <c r="J56" s="249" t="s">
        <v>326</v>
      </c>
      <c r="K56" s="65"/>
    </row>
    <row r="57" spans="1:11" ht="121.25" customHeight="1" thickBot="1" x14ac:dyDescent="0.35">
      <c r="A57" s="402"/>
      <c r="B57" s="248" t="s">
        <v>327</v>
      </c>
      <c r="C57" s="411"/>
      <c r="D57" s="412"/>
      <c r="E57" s="413"/>
      <c r="F57" s="414"/>
      <c r="G57" s="412"/>
      <c r="H57" s="126"/>
      <c r="I57" s="126"/>
      <c r="J57" s="403"/>
      <c r="K57" s="126"/>
    </row>
    <row r="58" spans="1:11" ht="50" customHeight="1" thickBot="1" x14ac:dyDescent="0.35">
      <c r="A58" s="88"/>
      <c r="B58" s="65" t="s">
        <v>1174</v>
      </c>
      <c r="C58" s="328">
        <v>2022</v>
      </c>
      <c r="D58" s="330">
        <v>2346.1200000000003</v>
      </c>
      <c r="E58" s="608">
        <v>0</v>
      </c>
      <c r="F58" s="605"/>
      <c r="G58" s="330">
        <v>0</v>
      </c>
      <c r="H58" s="128"/>
      <c r="I58" s="65" t="s">
        <v>329</v>
      </c>
      <c r="J58" s="250" t="s">
        <v>1200</v>
      </c>
      <c r="K58" s="251"/>
    </row>
    <row r="59" spans="1:11" ht="64.25" customHeight="1" thickBot="1" x14ac:dyDescent="0.35">
      <c r="A59" s="88"/>
      <c r="B59" s="65" t="s">
        <v>328</v>
      </c>
      <c r="C59" s="328">
        <v>2021</v>
      </c>
      <c r="D59" s="330">
        <v>1550</v>
      </c>
      <c r="E59" s="608">
        <v>1550</v>
      </c>
      <c r="F59" s="605"/>
      <c r="G59" s="330">
        <v>1550</v>
      </c>
      <c r="H59" s="128"/>
      <c r="I59" s="243" t="s">
        <v>332</v>
      </c>
      <c r="J59" s="65" t="s">
        <v>330</v>
      </c>
      <c r="K59" s="65"/>
    </row>
    <row r="60" spans="1:11" ht="64.25" customHeight="1" thickBot="1" x14ac:dyDescent="0.35">
      <c r="A60" s="88"/>
      <c r="B60" s="65" t="s">
        <v>331</v>
      </c>
      <c r="C60" s="370" t="s">
        <v>10</v>
      </c>
      <c r="D60" s="330">
        <v>0</v>
      </c>
      <c r="E60" s="608">
        <f t="shared" ref="E60:E61" si="5">14000/2</f>
        <v>7000</v>
      </c>
      <c r="F60" s="605"/>
      <c r="G60" s="330">
        <f t="shared" ref="G60:G61" si="6">14000/2</f>
        <v>7000</v>
      </c>
      <c r="H60" s="128"/>
      <c r="I60" s="243" t="s">
        <v>334</v>
      </c>
      <c r="J60" s="65" t="s">
        <v>1173</v>
      </c>
      <c r="K60" s="65"/>
    </row>
    <row r="61" spans="1:11" ht="26.5" thickBot="1" x14ac:dyDescent="0.35">
      <c r="A61" s="88"/>
      <c r="B61" s="65" t="s">
        <v>333</v>
      </c>
      <c r="C61" s="370" t="s">
        <v>10</v>
      </c>
      <c r="D61" s="330">
        <v>0</v>
      </c>
      <c r="E61" s="608">
        <f t="shared" si="5"/>
        <v>7000</v>
      </c>
      <c r="F61" s="605"/>
      <c r="G61" s="330">
        <f t="shared" si="6"/>
        <v>7000</v>
      </c>
      <c r="H61" s="65"/>
      <c r="I61" s="65"/>
      <c r="J61" s="65" t="s">
        <v>1173</v>
      </c>
      <c r="K61" s="65"/>
    </row>
    <row r="62" spans="1:11" ht="16.5" customHeight="1" thickBot="1" x14ac:dyDescent="0.35">
      <c r="A62" s="88"/>
      <c r="B62" s="171" t="s">
        <v>335</v>
      </c>
      <c r="C62" s="65"/>
      <c r="D62" s="129">
        <f>SUM(D10:D18,D20:D50,D52:D56,D58:D61)</f>
        <v>128826.27999999994</v>
      </c>
      <c r="E62" s="688">
        <f>SUM(E10:F18,E20:F50,E52:F56,E58:F61)</f>
        <v>109115.29999999999</v>
      </c>
      <c r="F62" s="689"/>
      <c r="G62" s="129">
        <f>SUM(G10:G18,G20:G50,G52:G56,G58:G61)</f>
        <v>85942.239999999991</v>
      </c>
      <c r="H62" s="65"/>
      <c r="I62" s="65"/>
      <c r="J62" s="65"/>
      <c r="K62" s="65"/>
    </row>
    <row r="63" spans="1:11" ht="14.5" thickBot="1" x14ac:dyDescent="0.35">
      <c r="A63" s="88"/>
      <c r="B63" s="172" t="s">
        <v>251</v>
      </c>
      <c r="C63" s="65"/>
      <c r="D63" s="129"/>
      <c r="E63" s="688"/>
      <c r="F63" s="689"/>
      <c r="G63" s="129"/>
      <c r="H63" s="65"/>
      <c r="I63" s="65"/>
      <c r="J63" s="65"/>
      <c r="K63" s="65"/>
    </row>
    <row r="64" spans="1:11" ht="14.5" thickBot="1" x14ac:dyDescent="0.35">
      <c r="A64" s="415"/>
      <c r="B64" s="172" t="s">
        <v>252</v>
      </c>
      <c r="C64" s="282"/>
      <c r="D64" s="331">
        <v>128826.27999999994</v>
      </c>
      <c r="E64" s="606">
        <v>109115.29999999999</v>
      </c>
      <c r="F64" s="693"/>
      <c r="G64" s="331">
        <v>85942.239999999991</v>
      </c>
      <c r="H64" s="282"/>
      <c r="I64" s="282"/>
      <c r="J64" s="243"/>
      <c r="K64" s="282"/>
    </row>
    <row r="65" spans="1:11" s="255" customFormat="1" ht="16.5" customHeight="1" thickBot="1" x14ac:dyDescent="0.4">
      <c r="A65" s="252"/>
      <c r="B65" s="172"/>
      <c r="C65" s="596" t="s">
        <v>956</v>
      </c>
      <c r="D65" s="598" t="s">
        <v>957</v>
      </c>
      <c r="E65" s="599"/>
      <c r="F65" s="599"/>
      <c r="G65" s="600"/>
      <c r="H65" s="596" t="s">
        <v>958</v>
      </c>
      <c r="I65" s="596" t="s">
        <v>959</v>
      </c>
      <c r="J65" s="254"/>
      <c r="K65" s="596" t="s">
        <v>0</v>
      </c>
    </row>
    <row r="66" spans="1:11" s="255" customFormat="1" ht="15" thickBot="1" x14ac:dyDescent="0.4">
      <c r="A66" s="256"/>
      <c r="B66" s="253"/>
      <c r="C66" s="597"/>
      <c r="D66" s="258" t="s">
        <v>960</v>
      </c>
      <c r="E66" s="694" t="s">
        <v>961</v>
      </c>
      <c r="F66" s="600"/>
      <c r="G66" s="258" t="s">
        <v>962</v>
      </c>
      <c r="H66" s="597"/>
      <c r="I66" s="597"/>
      <c r="J66" s="259" t="s">
        <v>963</v>
      </c>
      <c r="K66" s="597"/>
    </row>
    <row r="67" spans="1:11" s="255" customFormat="1" ht="16.5" customHeight="1" thickBot="1" x14ac:dyDescent="0.4">
      <c r="A67" s="147"/>
      <c r="B67" s="525" t="s">
        <v>964</v>
      </c>
      <c r="C67" s="337"/>
      <c r="D67" s="335">
        <f>'[1]Kapitulli I (I.1) '!D96+'[1]Kapitulli I (I.2)'!D58+'[1]Kapitulli I (I.3)'!D38+'[1]Kapitulli I (I.4)'!D62</f>
        <v>551319.66999999993</v>
      </c>
      <c r="E67" s="614">
        <f>'[1]Kapitulli I (I.1) '!E96:F96+'[1]Kapitulli I (I.2)'!E58:F58+'[1]Kapitulli I (I.3)'!E38:F38+'[1]Kapitulli I (I.4)'!E62:F62</f>
        <v>2144847.56</v>
      </c>
      <c r="F67" s="615"/>
      <c r="G67" s="335">
        <f>'[1]Kapitulli I (I.1) '!G96+'[1]Kapitulli I (I.2)'!G58+'[1]Kapitulli I (I.3)'!G38+'[1]Kapitulli I (I.4)'!G62</f>
        <v>1188883.3999999999</v>
      </c>
      <c r="H67" s="337"/>
      <c r="I67" s="337"/>
      <c r="J67" s="337"/>
      <c r="K67" s="337"/>
    </row>
    <row r="68" spans="1:11" s="255" customFormat="1" ht="15" thickBot="1" x14ac:dyDescent="0.4">
      <c r="A68" s="147"/>
      <c r="B68" s="339" t="s">
        <v>251</v>
      </c>
      <c r="C68" s="337"/>
      <c r="D68" s="335">
        <f>'[1]Kapitulli I (I.1) '!D97+'[1]Kapitulli I (I.2)'!D59+'[1]Kapitulli I (I.3)'!D39+'[1]Kapitulli I (I.4)'!D63</f>
        <v>0</v>
      </c>
      <c r="E68" s="614">
        <f>'[1]Kapitulli I (I.1) '!E97:F97+'[1]Kapitulli I (I.2)'!E59:F59+'[1]Kapitulli I (I.3)'!E39:F39+'[1]Kapitulli I (I.4)'!E63:F63</f>
        <v>40000</v>
      </c>
      <c r="F68" s="615"/>
      <c r="G68" s="335">
        <f>'[1]Kapitulli I (I.1) '!G97+'[1]Kapitulli I (I.2)'!G59+'[1]Kapitulli I (I.3)'!G39+'[1]Kapitulli I (I.4)'!G63</f>
        <v>0</v>
      </c>
      <c r="H68" s="337"/>
      <c r="I68" s="337"/>
      <c r="J68" s="337"/>
      <c r="K68" s="337"/>
    </row>
    <row r="69" spans="1:11" s="255" customFormat="1" ht="15" thickBot="1" x14ac:dyDescent="0.4">
      <c r="A69" s="147"/>
      <c r="B69" s="339" t="s">
        <v>252</v>
      </c>
      <c r="C69" s="337"/>
      <c r="D69" s="335">
        <f>'[1]Kapitulli I (I.1) '!D98+'[1]Kapitulli I (I.2)'!D60+'[1]Kapitulli I (I.3)'!D40+'[1]Kapitulli I (I.4)'!D64</f>
        <v>551319.66999999993</v>
      </c>
      <c r="E69" s="614">
        <f>'[1]Kapitulli I (I.1) '!E98:F98+'[1]Kapitulli I (I.2)'!E60:F60+'[1]Kapitulli I (I.3)'!E40:F40+'[1]Kapitulli I (I.4)'!E64:F64</f>
        <v>2104847.56</v>
      </c>
      <c r="F69" s="615"/>
      <c r="G69" s="335">
        <f>'[1]Kapitulli I (I.1) '!G98+'[1]Kapitulli I (I.2)'!G60+'[1]Kapitulli I (I.3)'!G40+'[1]Kapitulli I (I.4)'!G64</f>
        <v>1188883.3999999999</v>
      </c>
      <c r="H69" s="337"/>
      <c r="I69" s="337"/>
      <c r="J69" s="337"/>
      <c r="K69" s="337"/>
    </row>
    <row r="72" spans="1:11" ht="16.5" customHeight="1" x14ac:dyDescent="0.3"/>
    <row r="76" spans="1:11" ht="16.5" customHeight="1" x14ac:dyDescent="0.3"/>
    <row r="79" spans="1:11" ht="16.5" customHeight="1" x14ac:dyDescent="0.3"/>
    <row r="86" ht="15.75" customHeight="1" x14ac:dyDescent="0.3"/>
    <row r="87" ht="15.75" customHeight="1" x14ac:dyDescent="0.3"/>
    <row r="88" ht="32.25" customHeight="1" x14ac:dyDescent="0.3"/>
    <row r="91" ht="16.5" customHeight="1" x14ac:dyDescent="0.3"/>
  </sheetData>
  <mergeCells count="85">
    <mergeCell ref="H65:H66"/>
    <mergeCell ref="I65:I66"/>
    <mergeCell ref="K65:K66"/>
    <mergeCell ref="E66:F66"/>
    <mergeCell ref="E69:F69"/>
    <mergeCell ref="E68:F68"/>
    <mergeCell ref="E67:F67"/>
    <mergeCell ref="E56:F56"/>
    <mergeCell ref="E58:F58"/>
    <mergeCell ref="E59:F59"/>
    <mergeCell ref="E60:F60"/>
    <mergeCell ref="C65:C66"/>
    <mergeCell ref="D65:G65"/>
    <mergeCell ref="E64:F64"/>
    <mergeCell ref="E41:F41"/>
    <mergeCell ref="E35:F35"/>
    <mergeCell ref="E36:F36"/>
    <mergeCell ref="E37:F37"/>
    <mergeCell ref="E39:F39"/>
    <mergeCell ref="E40:F40"/>
    <mergeCell ref="E12:F12"/>
    <mergeCell ref="E14:F14"/>
    <mergeCell ref="E21:F21"/>
    <mergeCell ref="E22:F22"/>
    <mergeCell ref="C4:E4"/>
    <mergeCell ref="C5:E5"/>
    <mergeCell ref="F5:G5"/>
    <mergeCell ref="C6:E6"/>
    <mergeCell ref="F6:G6"/>
    <mergeCell ref="E17:F17"/>
    <mergeCell ref="E18:F18"/>
    <mergeCell ref="E20:F20"/>
    <mergeCell ref="F4:G4"/>
    <mergeCell ref="E10:F10"/>
    <mergeCell ref="E11:F11"/>
    <mergeCell ref="E13:F13"/>
    <mergeCell ref="E50:F50"/>
    <mergeCell ref="E61:F61"/>
    <mergeCell ref="E62:F62"/>
    <mergeCell ref="E63:F63"/>
    <mergeCell ref="E43:F43"/>
    <mergeCell ref="E44:F44"/>
    <mergeCell ref="E45:F45"/>
    <mergeCell ref="E46:F46"/>
    <mergeCell ref="E47:F47"/>
    <mergeCell ref="E48:F48"/>
    <mergeCell ref="E49:F49"/>
    <mergeCell ref="E51:F51"/>
    <mergeCell ref="E52:F52"/>
    <mergeCell ref="E53:F53"/>
    <mergeCell ref="E54:F54"/>
    <mergeCell ref="E55:F55"/>
    <mergeCell ref="I4:K4"/>
    <mergeCell ref="A7:A8"/>
    <mergeCell ref="B7:B8"/>
    <mergeCell ref="C7:C8"/>
    <mergeCell ref="D7:G7"/>
    <mergeCell ref="H7:H8"/>
    <mergeCell ref="I7:I8"/>
    <mergeCell ref="J7:J8"/>
    <mergeCell ref="K7:K8"/>
    <mergeCell ref="E8:F8"/>
    <mergeCell ref="C1:E1"/>
    <mergeCell ref="F1:G1"/>
    <mergeCell ref="I1:K1"/>
    <mergeCell ref="B2:K2"/>
    <mergeCell ref="C3:E3"/>
    <mergeCell ref="F3:G3"/>
    <mergeCell ref="I3:K3"/>
    <mergeCell ref="E15:F15"/>
    <mergeCell ref="E28:F28"/>
    <mergeCell ref="E38:F38"/>
    <mergeCell ref="E29:F29"/>
    <mergeCell ref="E42:F42"/>
    <mergeCell ref="E23:F23"/>
    <mergeCell ref="E24:F24"/>
    <mergeCell ref="E25:F25"/>
    <mergeCell ref="E26:F26"/>
    <mergeCell ref="E16:F16"/>
    <mergeCell ref="E34:F34"/>
    <mergeCell ref="E27:F27"/>
    <mergeCell ref="E30:F30"/>
    <mergeCell ref="E31:F31"/>
    <mergeCell ref="E32:F32"/>
    <mergeCell ref="E33:F33"/>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zoomScale="70" zoomScaleNormal="70" workbookViewId="0">
      <pane ySplit="1" topLeftCell="A2" activePane="bottomLeft" state="frozen"/>
      <selection pane="bottomLeft" activeCell="K28" sqref="K28"/>
    </sheetView>
  </sheetViews>
  <sheetFormatPr defaultColWidth="9.1796875" defaultRowHeight="14" x14ac:dyDescent="0.3"/>
  <cols>
    <col min="1" max="1" width="2.453125" style="32" bestFit="1" customWidth="1"/>
    <col min="2" max="2" width="62" style="18" customWidth="1"/>
    <col min="3" max="4" width="8.6328125" style="32" customWidth="1"/>
    <col min="5" max="6" width="4.6328125" style="32" customWidth="1"/>
    <col min="7" max="7" width="8.6328125" style="32" customWidth="1"/>
    <col min="8" max="8" width="9.6328125" style="32" customWidth="1"/>
    <col min="9" max="9" width="24" style="32" bestFit="1" customWidth="1"/>
    <col min="10" max="10" width="48.453125" style="32" bestFit="1" customWidth="1"/>
    <col min="11" max="11" width="15.6328125" style="32" bestFit="1" customWidth="1"/>
    <col min="12" max="16384" width="9.1796875" style="32"/>
  </cols>
  <sheetData>
    <row r="1" spans="1:11" ht="52.5" thickBot="1" x14ac:dyDescent="0.35">
      <c r="A1" s="214" t="s">
        <v>45</v>
      </c>
      <c r="B1" s="214" t="s">
        <v>198</v>
      </c>
      <c r="C1" s="707" t="s">
        <v>1013</v>
      </c>
      <c r="D1" s="707"/>
      <c r="E1" s="707"/>
      <c r="F1" s="707" t="s">
        <v>1068</v>
      </c>
      <c r="G1" s="707"/>
      <c r="H1" s="214" t="s">
        <v>1069</v>
      </c>
      <c r="I1" s="707" t="s">
        <v>20</v>
      </c>
      <c r="J1" s="707"/>
      <c r="K1" s="707"/>
    </row>
    <row r="2" spans="1:11" ht="14.5" thickBot="1" x14ac:dyDescent="0.35">
      <c r="A2" s="215"/>
      <c r="B2" s="216" t="s">
        <v>338</v>
      </c>
      <c r="C2" s="708"/>
      <c r="D2" s="708"/>
      <c r="E2" s="708"/>
      <c r="F2" s="709"/>
      <c r="G2" s="709"/>
      <c r="H2" s="217"/>
      <c r="I2" s="708"/>
      <c r="J2" s="708"/>
      <c r="K2" s="708"/>
    </row>
    <row r="3" spans="1:11" ht="14.5" thickBot="1" x14ac:dyDescent="0.35">
      <c r="A3" s="147"/>
      <c r="B3" s="151" t="s">
        <v>1014</v>
      </c>
      <c r="C3" s="699" t="s">
        <v>1031</v>
      </c>
      <c r="D3" s="700"/>
      <c r="E3" s="701"/>
      <c r="F3" s="699">
        <v>6506</v>
      </c>
      <c r="G3" s="701"/>
      <c r="H3" s="416" t="s">
        <v>1036</v>
      </c>
      <c r="I3" s="186"/>
      <c r="J3" s="187"/>
      <c r="K3" s="188"/>
    </row>
    <row r="4" spans="1:11" ht="14.5" thickBot="1" x14ac:dyDescent="0.35">
      <c r="A4" s="147"/>
      <c r="B4" s="151" t="s">
        <v>1017</v>
      </c>
      <c r="C4" s="695" t="s">
        <v>1028</v>
      </c>
      <c r="D4" s="696"/>
      <c r="E4" s="697"/>
      <c r="F4" s="702">
        <v>0.5</v>
      </c>
      <c r="G4" s="703"/>
      <c r="H4" s="417">
        <v>1</v>
      </c>
      <c r="I4" s="186"/>
      <c r="J4" s="187"/>
      <c r="K4" s="188"/>
    </row>
    <row r="5" spans="1:11" ht="14.5" thickBot="1" x14ac:dyDescent="0.35">
      <c r="A5" s="147"/>
      <c r="B5" s="151" t="s">
        <v>1019</v>
      </c>
      <c r="C5" s="695" t="s">
        <v>1033</v>
      </c>
      <c r="D5" s="696"/>
      <c r="E5" s="697"/>
      <c r="F5" s="695">
        <v>206</v>
      </c>
      <c r="G5" s="697"/>
      <c r="H5" s="418">
        <v>144</v>
      </c>
      <c r="I5" s="186"/>
      <c r="J5" s="187"/>
      <c r="K5" s="188"/>
    </row>
    <row r="6" spans="1:11" ht="14.5" thickBot="1" x14ac:dyDescent="0.35">
      <c r="A6" s="147"/>
      <c r="B6" s="151" t="s">
        <v>1020</v>
      </c>
      <c r="C6" s="695" t="s">
        <v>1037</v>
      </c>
      <c r="D6" s="696"/>
      <c r="E6" s="697"/>
      <c r="F6" s="695" t="s">
        <v>1038</v>
      </c>
      <c r="G6" s="697"/>
      <c r="H6" s="418" t="s">
        <v>1039</v>
      </c>
      <c r="I6" s="186"/>
      <c r="J6" s="187"/>
      <c r="K6" s="188"/>
    </row>
    <row r="7" spans="1:11" s="210" customFormat="1" ht="14.5" thickBot="1" x14ac:dyDescent="0.35">
      <c r="A7" s="218"/>
      <c r="B7" s="219" t="s">
        <v>833</v>
      </c>
      <c r="C7" s="705">
        <v>0.47</v>
      </c>
      <c r="D7" s="705"/>
      <c r="E7" s="705"/>
      <c r="F7" s="706">
        <v>0.5</v>
      </c>
      <c r="G7" s="706"/>
      <c r="H7" s="211">
        <v>0.56000000000000005</v>
      </c>
      <c r="I7" s="710"/>
      <c r="J7" s="710"/>
      <c r="K7" s="710"/>
    </row>
    <row r="8" spans="1:11" s="125" customFormat="1" ht="14.5" thickBot="1" x14ac:dyDescent="0.35">
      <c r="A8" s="220"/>
      <c r="B8" s="711" t="s">
        <v>834</v>
      </c>
      <c r="C8" s="711"/>
      <c r="D8" s="711"/>
      <c r="E8" s="711"/>
      <c r="F8" s="711"/>
      <c r="G8" s="711"/>
      <c r="H8" s="711"/>
      <c r="I8" s="711"/>
      <c r="J8" s="221"/>
      <c r="K8" s="221"/>
    </row>
    <row r="9" spans="1:11" s="125" customFormat="1" ht="26.5" thickBot="1" x14ac:dyDescent="0.35">
      <c r="A9" s="220"/>
      <c r="B9" s="222" t="s">
        <v>835</v>
      </c>
      <c r="C9" s="704" t="s">
        <v>965</v>
      </c>
      <c r="D9" s="704"/>
      <c r="E9" s="704"/>
      <c r="F9" s="704">
        <v>0.47</v>
      </c>
      <c r="G9" s="704"/>
      <c r="H9" s="212">
        <v>0.49</v>
      </c>
      <c r="I9" s="712"/>
      <c r="J9" s="712"/>
      <c r="K9" s="712"/>
    </row>
    <row r="10" spans="1:11" s="125" customFormat="1" ht="26.5" thickBot="1" x14ac:dyDescent="0.35">
      <c r="A10" s="220"/>
      <c r="B10" s="222" t="s">
        <v>836</v>
      </c>
      <c r="C10" s="704" t="s">
        <v>15</v>
      </c>
      <c r="D10" s="704"/>
      <c r="E10" s="704"/>
      <c r="F10" s="704">
        <v>0.5</v>
      </c>
      <c r="G10" s="704"/>
      <c r="H10" s="212">
        <v>0.53</v>
      </c>
      <c r="I10" s="712"/>
      <c r="J10" s="712"/>
      <c r="K10" s="712"/>
    </row>
    <row r="11" spans="1:11" s="125" customFormat="1" ht="14.5" thickBot="1" x14ac:dyDescent="0.35">
      <c r="A11" s="220"/>
      <c r="B11" s="222" t="s">
        <v>837</v>
      </c>
      <c r="C11" s="704" t="s">
        <v>13</v>
      </c>
      <c r="D11" s="704"/>
      <c r="E11" s="704"/>
      <c r="F11" s="704">
        <v>0.61</v>
      </c>
      <c r="G11" s="704"/>
      <c r="H11" s="212">
        <v>0.68</v>
      </c>
      <c r="I11" s="221"/>
      <c r="J11" s="221"/>
      <c r="K11" s="221"/>
    </row>
    <row r="12" spans="1:11" ht="14.5" thickBot="1" x14ac:dyDescent="0.35">
      <c r="A12" s="596"/>
      <c r="B12" s="596" t="s">
        <v>46</v>
      </c>
      <c r="C12" s="596" t="s">
        <v>47</v>
      </c>
      <c r="D12" s="598" t="s">
        <v>48</v>
      </c>
      <c r="E12" s="599"/>
      <c r="F12" s="599"/>
      <c r="G12" s="600"/>
      <c r="H12" s="596" t="s">
        <v>50</v>
      </c>
      <c r="I12" s="596" t="s">
        <v>51</v>
      </c>
      <c r="J12" s="601" t="s">
        <v>52</v>
      </c>
      <c r="K12" s="596" t="s">
        <v>53</v>
      </c>
    </row>
    <row r="13" spans="1:11" ht="14.5" thickBot="1" x14ac:dyDescent="0.35">
      <c r="A13" s="597"/>
      <c r="B13" s="597"/>
      <c r="C13" s="597"/>
      <c r="D13" s="158">
        <v>2021</v>
      </c>
      <c r="E13" s="598">
        <v>2022</v>
      </c>
      <c r="F13" s="600"/>
      <c r="G13" s="158">
        <v>2023</v>
      </c>
      <c r="H13" s="597"/>
      <c r="I13" s="597"/>
      <c r="J13" s="602"/>
      <c r="K13" s="597"/>
    </row>
    <row r="14" spans="1:11" s="423" customFormat="1" ht="26.5" thickBot="1" x14ac:dyDescent="0.35">
      <c r="A14" s="284"/>
      <c r="B14" s="419" t="s">
        <v>341</v>
      </c>
      <c r="C14" s="420"/>
      <c r="D14" s="421"/>
      <c r="E14" s="718">
        <v>0</v>
      </c>
      <c r="F14" s="718"/>
      <c r="G14" s="421">
        <v>0</v>
      </c>
      <c r="H14" s="420"/>
      <c r="I14" s="422"/>
      <c r="J14" s="422"/>
      <c r="K14" s="422"/>
    </row>
    <row r="15" spans="1:11" s="66" customFormat="1" ht="26.5" thickBot="1" x14ac:dyDescent="0.35">
      <c r="A15" s="166"/>
      <c r="B15" s="518" t="s">
        <v>342</v>
      </c>
      <c r="C15" s="328">
        <v>2022</v>
      </c>
      <c r="D15" s="424">
        <f>2932.65+1173.06</f>
        <v>4105.71</v>
      </c>
      <c r="E15" s="698">
        <v>0</v>
      </c>
      <c r="F15" s="690"/>
      <c r="G15" s="424">
        <v>0</v>
      </c>
      <c r="H15" s="518"/>
      <c r="I15" s="518" t="s">
        <v>138</v>
      </c>
      <c r="J15" s="226" t="s">
        <v>343</v>
      </c>
      <c r="K15" s="225"/>
    </row>
    <row r="16" spans="1:11" s="66" customFormat="1" ht="14.5" thickBot="1" x14ac:dyDescent="0.35">
      <c r="A16" s="166"/>
      <c r="B16" s="518" t="s">
        <v>1180</v>
      </c>
      <c r="C16" s="328" t="s">
        <v>3</v>
      </c>
      <c r="D16" s="424"/>
      <c r="E16" s="698">
        <v>0</v>
      </c>
      <c r="F16" s="690"/>
      <c r="G16" s="424"/>
      <c r="H16" s="518"/>
      <c r="I16" s="518" t="s">
        <v>1182</v>
      </c>
      <c r="J16" s="226" t="s">
        <v>1181</v>
      </c>
      <c r="K16" s="225"/>
    </row>
    <row r="17" spans="1:11" s="66" customFormat="1" ht="26.5" thickBot="1" x14ac:dyDescent="0.35">
      <c r="A17" s="166"/>
      <c r="B17" s="518" t="s">
        <v>1183</v>
      </c>
      <c r="C17" s="328">
        <v>2021</v>
      </c>
      <c r="D17" s="424">
        <v>2932.6500000000005</v>
      </c>
      <c r="E17" s="698">
        <v>0</v>
      </c>
      <c r="F17" s="690"/>
      <c r="G17" s="424">
        <v>0</v>
      </c>
      <c r="H17" s="518"/>
      <c r="I17" s="518" t="s">
        <v>21</v>
      </c>
      <c r="J17" s="518" t="s">
        <v>1184</v>
      </c>
      <c r="K17" s="225"/>
    </row>
    <row r="18" spans="1:11" s="66" customFormat="1" ht="26.5" thickBot="1" x14ac:dyDescent="0.35">
      <c r="A18" s="166"/>
      <c r="B18" s="518" t="s">
        <v>344</v>
      </c>
      <c r="C18" s="328">
        <v>2021</v>
      </c>
      <c r="D18" s="424">
        <v>0</v>
      </c>
      <c r="E18" s="698">
        <v>0</v>
      </c>
      <c r="F18" s="690"/>
      <c r="G18" s="424">
        <v>0</v>
      </c>
      <c r="H18" s="518"/>
      <c r="I18" s="518" t="s">
        <v>345</v>
      </c>
      <c r="J18" s="518" t="s">
        <v>346</v>
      </c>
      <c r="K18" s="225"/>
    </row>
    <row r="19" spans="1:11" s="66" customFormat="1" ht="26.5" thickBot="1" x14ac:dyDescent="0.35">
      <c r="A19" s="166"/>
      <c r="B19" s="166" t="s">
        <v>347</v>
      </c>
      <c r="C19" s="328">
        <v>2022</v>
      </c>
      <c r="D19" s="424">
        <f>1173.06+1173.06</f>
        <v>2346.12</v>
      </c>
      <c r="E19" s="698">
        <v>0</v>
      </c>
      <c r="F19" s="690"/>
      <c r="G19" s="424">
        <v>0</v>
      </c>
      <c r="H19" s="518"/>
      <c r="I19" s="518" t="s">
        <v>22</v>
      </c>
      <c r="J19" s="518" t="s">
        <v>348</v>
      </c>
      <c r="K19" s="225"/>
    </row>
    <row r="20" spans="1:11" s="66" customFormat="1" ht="38" customHeight="1" thickBot="1" x14ac:dyDescent="0.35">
      <c r="A20" s="166"/>
      <c r="B20" s="518" t="s">
        <v>839</v>
      </c>
      <c r="C20" s="328">
        <v>2023</v>
      </c>
      <c r="D20" s="424">
        <v>6600</v>
      </c>
      <c r="E20" s="698">
        <f>3300+10000</f>
        <v>13300</v>
      </c>
      <c r="F20" s="690"/>
      <c r="G20" s="424">
        <v>10000</v>
      </c>
      <c r="H20" s="518"/>
      <c r="I20" s="518" t="s">
        <v>349</v>
      </c>
      <c r="J20" s="518" t="s">
        <v>840</v>
      </c>
      <c r="K20" s="225"/>
    </row>
    <row r="21" spans="1:11" s="66" customFormat="1" ht="46" customHeight="1" thickBot="1" x14ac:dyDescent="0.35">
      <c r="A21" s="218"/>
      <c r="B21" s="224" t="s">
        <v>350</v>
      </c>
      <c r="C21" s="425"/>
      <c r="D21" s="334"/>
      <c r="E21" s="334"/>
      <c r="F21" s="334"/>
      <c r="G21" s="334"/>
      <c r="H21" s="223"/>
      <c r="I21" s="223"/>
      <c r="J21" s="223"/>
      <c r="K21" s="223"/>
    </row>
    <row r="22" spans="1:11" s="66" customFormat="1" ht="26.5" thickBot="1" x14ac:dyDescent="0.35">
      <c r="A22" s="166"/>
      <c r="B22" s="518" t="s">
        <v>841</v>
      </c>
      <c r="C22" s="369">
        <v>2022</v>
      </c>
      <c r="D22" s="426">
        <v>2346.12</v>
      </c>
      <c r="E22" s="717">
        <v>2346.12</v>
      </c>
      <c r="F22" s="607"/>
      <c r="G22" s="426">
        <v>0</v>
      </c>
      <c r="H22" s="227"/>
      <c r="I22" s="518"/>
      <c r="J22" s="518"/>
      <c r="K22" s="518"/>
    </row>
    <row r="23" spans="1:11" s="66" customFormat="1" ht="26.5" thickBot="1" x14ac:dyDescent="0.35">
      <c r="A23" s="166"/>
      <c r="B23" s="518" t="s">
        <v>966</v>
      </c>
      <c r="C23" s="369">
        <v>2022</v>
      </c>
      <c r="D23" s="426">
        <v>21115.08</v>
      </c>
      <c r="E23" s="717">
        <v>21115.08</v>
      </c>
      <c r="F23" s="607"/>
      <c r="G23" s="426">
        <v>21115.08</v>
      </c>
      <c r="H23" s="227"/>
      <c r="I23" s="518" t="s">
        <v>351</v>
      </c>
      <c r="J23" s="518" t="s">
        <v>352</v>
      </c>
      <c r="K23" s="518"/>
    </row>
    <row r="24" spans="1:11" s="66" customFormat="1" ht="14.5" thickBot="1" x14ac:dyDescent="0.35">
      <c r="A24" s="166"/>
      <c r="B24" s="526" t="s">
        <v>353</v>
      </c>
      <c r="C24" s="337"/>
      <c r="D24" s="527">
        <f>SUM(D15:D20,D22:D23)</f>
        <v>39445.68</v>
      </c>
      <c r="E24" s="715">
        <f>SUM(E15:E20,E22:E23)</f>
        <v>36761.199999999997</v>
      </c>
      <c r="F24" s="716"/>
      <c r="G24" s="527">
        <f>SUM(G15:G20,G22:G23)</f>
        <v>31115.08</v>
      </c>
      <c r="H24" s="337"/>
      <c r="I24" s="528"/>
      <c r="J24" s="528"/>
      <c r="K24" s="166"/>
    </row>
    <row r="25" spans="1:11" s="66" customFormat="1" ht="14.5" thickBot="1" x14ac:dyDescent="0.35">
      <c r="A25" s="166"/>
      <c r="B25" s="529" t="s">
        <v>297</v>
      </c>
      <c r="C25" s="337"/>
      <c r="D25" s="527">
        <v>0</v>
      </c>
      <c r="E25" s="715">
        <v>0</v>
      </c>
      <c r="F25" s="716"/>
      <c r="G25" s="527">
        <v>0</v>
      </c>
      <c r="H25" s="337"/>
      <c r="I25" s="528"/>
      <c r="J25" s="528"/>
      <c r="K25" s="166"/>
    </row>
    <row r="26" spans="1:11" s="66" customFormat="1" ht="14.5" thickBot="1" x14ac:dyDescent="0.35">
      <c r="A26" s="166"/>
      <c r="B26" s="529" t="s">
        <v>298</v>
      </c>
      <c r="C26" s="337"/>
      <c r="D26" s="427">
        <v>39445.68</v>
      </c>
      <c r="E26" s="713">
        <v>36761.199999999997</v>
      </c>
      <c r="F26" s="714"/>
      <c r="G26" s="427">
        <v>31115.08</v>
      </c>
      <c r="H26" s="337"/>
      <c r="I26" s="528"/>
      <c r="J26" s="528"/>
      <c r="K26" s="166"/>
    </row>
    <row r="27" spans="1:11" s="66" customFormat="1" x14ac:dyDescent="0.3">
      <c r="B27" s="213"/>
    </row>
    <row r="28" spans="1:11" s="66" customFormat="1" x14ac:dyDescent="0.3">
      <c r="B28" s="213"/>
    </row>
    <row r="29" spans="1:11" s="66" customFormat="1" x14ac:dyDescent="0.3">
      <c r="B29" s="213"/>
    </row>
    <row r="30" spans="1:11" s="66" customFormat="1" x14ac:dyDescent="0.3">
      <c r="B30" s="213"/>
    </row>
    <row r="31" spans="1:11" s="66" customFormat="1" x14ac:dyDescent="0.3">
      <c r="B31" s="213"/>
    </row>
    <row r="32" spans="1:11" s="66" customFormat="1" x14ac:dyDescent="0.3">
      <c r="B32" s="213"/>
    </row>
    <row r="33" spans="2:2" s="66" customFormat="1" x14ac:dyDescent="0.3">
      <c r="B33" s="213"/>
    </row>
    <row r="34" spans="2:2" s="66" customFormat="1" x14ac:dyDescent="0.3">
      <c r="B34" s="213"/>
    </row>
    <row r="35" spans="2:2" s="66" customFormat="1" x14ac:dyDescent="0.3">
      <c r="B35" s="213"/>
    </row>
    <row r="36" spans="2:2" s="66" customFormat="1" x14ac:dyDescent="0.3">
      <c r="B36" s="213"/>
    </row>
    <row r="37" spans="2:2" s="66" customFormat="1" x14ac:dyDescent="0.3">
      <c r="B37" s="213"/>
    </row>
    <row r="38" spans="2:2" s="66" customFormat="1" x14ac:dyDescent="0.3">
      <c r="B38" s="213"/>
    </row>
  </sheetData>
  <mergeCells count="47">
    <mergeCell ref="E26:F26"/>
    <mergeCell ref="E25:F25"/>
    <mergeCell ref="J12:J13"/>
    <mergeCell ref="K12:K13"/>
    <mergeCell ref="E13:F13"/>
    <mergeCell ref="E15:F15"/>
    <mergeCell ref="E17:F17"/>
    <mergeCell ref="I12:I13"/>
    <mergeCell ref="E19:F19"/>
    <mergeCell ref="E20:F20"/>
    <mergeCell ref="E22:F22"/>
    <mergeCell ref="E23:F23"/>
    <mergeCell ref="E24:F24"/>
    <mergeCell ref="E14:F14"/>
    <mergeCell ref="E18:F18"/>
    <mergeCell ref="I10:K10"/>
    <mergeCell ref="A12:A13"/>
    <mergeCell ref="B12:B13"/>
    <mergeCell ref="C12:C13"/>
    <mergeCell ref="D12:G12"/>
    <mergeCell ref="H12:H13"/>
    <mergeCell ref="I7:K7"/>
    <mergeCell ref="B8:I8"/>
    <mergeCell ref="C9:E9"/>
    <mergeCell ref="F9:G9"/>
    <mergeCell ref="I9:K9"/>
    <mergeCell ref="C1:E1"/>
    <mergeCell ref="F1:G1"/>
    <mergeCell ref="I1:K1"/>
    <mergeCell ref="C2:E2"/>
    <mergeCell ref="F2:G2"/>
    <mergeCell ref="I2:K2"/>
    <mergeCell ref="C6:E6"/>
    <mergeCell ref="F6:G6"/>
    <mergeCell ref="E16:F16"/>
    <mergeCell ref="C3:E3"/>
    <mergeCell ref="F3:G3"/>
    <mergeCell ref="C4:E4"/>
    <mergeCell ref="F4:G4"/>
    <mergeCell ref="C5:E5"/>
    <mergeCell ref="F5:G5"/>
    <mergeCell ref="C11:E11"/>
    <mergeCell ref="F11:G11"/>
    <mergeCell ref="C7:E7"/>
    <mergeCell ref="F7:G7"/>
    <mergeCell ref="C10:E10"/>
    <mergeCell ref="F10:G10"/>
  </mergeCell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zoomScale="60" zoomScaleNormal="60" workbookViewId="0">
      <pane ySplit="1" topLeftCell="A2" activePane="bottomLeft" state="frozen"/>
      <selection pane="bottomLeft" activeCell="O31" sqref="O31"/>
    </sheetView>
  </sheetViews>
  <sheetFormatPr defaultColWidth="9.1796875" defaultRowHeight="14" x14ac:dyDescent="0.3"/>
  <cols>
    <col min="1" max="1" width="6.1796875" style="32" bestFit="1" customWidth="1"/>
    <col min="2" max="2" width="67.1796875" style="32" customWidth="1"/>
    <col min="3" max="4" width="8.6328125" style="32" customWidth="1"/>
    <col min="5" max="6" width="4.6328125" style="32" customWidth="1"/>
    <col min="7" max="7" width="8.6328125" style="32" customWidth="1"/>
    <col min="8" max="8" width="10.36328125" style="32" customWidth="1"/>
    <col min="9" max="9" width="11.453125" style="32" bestFit="1" customWidth="1"/>
    <col min="10" max="10" width="12.1796875" style="32" bestFit="1" customWidth="1"/>
    <col min="11" max="11" width="8.453125" style="32" bestFit="1" customWidth="1"/>
    <col min="12" max="16384" width="9.1796875" style="32"/>
  </cols>
  <sheetData>
    <row r="1" spans="1:11" ht="66" customHeight="1" thickBot="1" x14ac:dyDescent="0.35">
      <c r="A1" s="132" t="s">
        <v>955</v>
      </c>
      <c r="B1" s="134" t="s">
        <v>198</v>
      </c>
      <c r="C1" s="570" t="s">
        <v>1013</v>
      </c>
      <c r="D1" s="571"/>
      <c r="E1" s="572"/>
      <c r="F1" s="570" t="s">
        <v>1068</v>
      </c>
      <c r="G1" s="572"/>
      <c r="H1" s="134" t="s">
        <v>1069</v>
      </c>
      <c r="I1" s="570" t="s">
        <v>355</v>
      </c>
      <c r="J1" s="571"/>
      <c r="K1" s="572"/>
    </row>
    <row r="2" spans="1:11" ht="26.5" thickBot="1" x14ac:dyDescent="0.35">
      <c r="A2" s="215"/>
      <c r="B2" s="215" t="s">
        <v>842</v>
      </c>
      <c r="C2" s="678"/>
      <c r="D2" s="679"/>
      <c r="E2" s="679"/>
      <c r="F2" s="679"/>
      <c r="G2" s="679"/>
      <c r="H2" s="679"/>
      <c r="I2" s="679"/>
      <c r="J2" s="679"/>
      <c r="K2" s="680"/>
    </row>
    <row r="3" spans="1:11" s="66" customFormat="1" ht="14.5" thickBot="1" x14ac:dyDescent="0.35">
      <c r="A3" s="278"/>
      <c r="B3" s="185" t="s">
        <v>835</v>
      </c>
      <c r="C3" s="721" t="s">
        <v>838</v>
      </c>
      <c r="D3" s="721"/>
      <c r="E3" s="722">
        <v>0.47</v>
      </c>
      <c r="F3" s="722"/>
      <c r="G3" s="722">
        <v>0.49</v>
      </c>
      <c r="H3" s="722"/>
      <c r="I3" s="723"/>
      <c r="J3" s="723"/>
      <c r="K3" s="723"/>
    </row>
    <row r="4" spans="1:11" s="66" customFormat="1" ht="14.5" thickBot="1" x14ac:dyDescent="0.35">
      <c r="A4" s="278"/>
      <c r="B4" s="185" t="s">
        <v>843</v>
      </c>
      <c r="C4" s="721" t="s">
        <v>14</v>
      </c>
      <c r="D4" s="721"/>
      <c r="E4" s="722">
        <v>0.62</v>
      </c>
      <c r="F4" s="722"/>
      <c r="G4" s="722">
        <v>0.65</v>
      </c>
      <c r="H4" s="722"/>
      <c r="I4" s="723"/>
      <c r="J4" s="723"/>
      <c r="K4" s="723"/>
    </row>
    <row r="5" spans="1:11" s="66" customFormat="1" ht="14.5" thickBot="1" x14ac:dyDescent="0.35">
      <c r="A5" s="278"/>
      <c r="B5" s="185" t="s">
        <v>844</v>
      </c>
      <c r="C5" s="721" t="s">
        <v>13</v>
      </c>
      <c r="D5" s="721"/>
      <c r="E5" s="722">
        <v>0.61</v>
      </c>
      <c r="F5" s="722"/>
      <c r="G5" s="722">
        <v>0.68</v>
      </c>
      <c r="H5" s="722"/>
      <c r="I5" s="723"/>
      <c r="J5" s="723"/>
      <c r="K5" s="723"/>
    </row>
    <row r="6" spans="1:11" s="66" customFormat="1" ht="14.5" thickBot="1" x14ac:dyDescent="0.35">
      <c r="A6" s="278"/>
      <c r="B6" s="185" t="s">
        <v>845</v>
      </c>
      <c r="C6" s="721" t="s">
        <v>12</v>
      </c>
      <c r="D6" s="721"/>
      <c r="E6" s="722">
        <v>0.48</v>
      </c>
      <c r="F6" s="722"/>
      <c r="G6" s="722">
        <v>0.57999999999999996</v>
      </c>
      <c r="H6" s="722"/>
      <c r="I6" s="723"/>
      <c r="J6" s="723"/>
      <c r="K6" s="723"/>
    </row>
    <row r="7" spans="1:11" ht="14.5" thickBot="1" x14ac:dyDescent="0.35">
      <c r="A7" s="596"/>
      <c r="B7" s="596" t="s">
        <v>46</v>
      </c>
      <c r="C7" s="596" t="s">
        <v>47</v>
      </c>
      <c r="D7" s="598" t="s">
        <v>48</v>
      </c>
      <c r="E7" s="599"/>
      <c r="F7" s="599"/>
      <c r="G7" s="600"/>
      <c r="H7" s="596" t="s">
        <v>50</v>
      </c>
      <c r="I7" s="596" t="s">
        <v>51</v>
      </c>
      <c r="J7" s="601" t="s">
        <v>52</v>
      </c>
      <c r="K7" s="596" t="s">
        <v>53</v>
      </c>
    </row>
    <row r="8" spans="1:11" ht="14.5" thickBot="1" x14ac:dyDescent="0.35">
      <c r="A8" s="597"/>
      <c r="B8" s="597"/>
      <c r="C8" s="597"/>
      <c r="D8" s="158">
        <v>2021</v>
      </c>
      <c r="E8" s="598">
        <v>2022</v>
      </c>
      <c r="F8" s="600"/>
      <c r="G8" s="158">
        <v>2023</v>
      </c>
      <c r="H8" s="597"/>
      <c r="I8" s="597"/>
      <c r="J8" s="602"/>
      <c r="K8" s="597"/>
    </row>
    <row r="9" spans="1:11" ht="14.5" thickBot="1" x14ac:dyDescent="0.35">
      <c r="A9" s="274"/>
      <c r="B9" s="275" t="s">
        <v>357</v>
      </c>
      <c r="C9" s="276"/>
      <c r="D9" s="276"/>
      <c r="E9" s="276"/>
      <c r="F9" s="276"/>
      <c r="G9" s="276"/>
      <c r="H9" s="276"/>
      <c r="I9" s="276"/>
      <c r="J9" s="276"/>
      <c r="K9" s="276"/>
    </row>
    <row r="10" spans="1:11" ht="52.5" thickBot="1" x14ac:dyDescent="0.35">
      <c r="A10" s="166"/>
      <c r="B10" s="166" t="s">
        <v>1315</v>
      </c>
      <c r="C10" s="429">
        <v>2021</v>
      </c>
      <c r="D10" s="430">
        <f t="shared" ref="D10:D11" si="0">2932.65/2</f>
        <v>1466.325</v>
      </c>
      <c r="E10" s="724">
        <v>0</v>
      </c>
      <c r="F10" s="725"/>
      <c r="G10" s="430">
        <v>0</v>
      </c>
      <c r="H10" s="166"/>
      <c r="I10" s="166" t="s">
        <v>60</v>
      </c>
      <c r="J10" s="166" t="s">
        <v>358</v>
      </c>
      <c r="K10" s="166"/>
    </row>
    <row r="11" spans="1:11" ht="52.5" thickBot="1" x14ac:dyDescent="0.35">
      <c r="A11" s="166"/>
      <c r="B11" s="166" t="s">
        <v>359</v>
      </c>
      <c r="C11" s="341">
        <v>2021</v>
      </c>
      <c r="D11" s="431">
        <f t="shared" si="0"/>
        <v>1466.325</v>
      </c>
      <c r="E11" s="719">
        <v>0</v>
      </c>
      <c r="F11" s="720"/>
      <c r="G11" s="431">
        <v>0</v>
      </c>
      <c r="H11" s="166"/>
      <c r="I11" s="166" t="s">
        <v>360</v>
      </c>
      <c r="J11" s="166" t="s">
        <v>358</v>
      </c>
      <c r="K11" s="166"/>
    </row>
    <row r="12" spans="1:11" ht="65.5" thickBot="1" x14ac:dyDescent="0.35">
      <c r="A12" s="166"/>
      <c r="B12" s="428" t="s">
        <v>1185</v>
      </c>
      <c r="C12" s="341">
        <v>2022</v>
      </c>
      <c r="D12" s="431">
        <v>7038.36</v>
      </c>
      <c r="E12" s="719">
        <v>0</v>
      </c>
      <c r="F12" s="720"/>
      <c r="G12" s="431">
        <v>0</v>
      </c>
      <c r="H12" s="166"/>
      <c r="I12" s="166" t="s">
        <v>1186</v>
      </c>
      <c r="J12" s="166" t="s">
        <v>1187</v>
      </c>
      <c r="K12" s="166"/>
    </row>
    <row r="13" spans="1:11" ht="39.5" thickBot="1" x14ac:dyDescent="0.35">
      <c r="A13" s="166"/>
      <c r="B13" s="166" t="s">
        <v>361</v>
      </c>
      <c r="C13" s="341">
        <v>2021</v>
      </c>
      <c r="D13" s="431">
        <v>2500</v>
      </c>
      <c r="E13" s="719">
        <v>2500</v>
      </c>
      <c r="F13" s="720"/>
      <c r="G13" s="431">
        <v>2500</v>
      </c>
      <c r="H13" s="166"/>
      <c r="I13" s="166" t="s">
        <v>1188</v>
      </c>
      <c r="J13" s="166" t="s">
        <v>362</v>
      </c>
      <c r="K13" s="166"/>
    </row>
    <row r="14" spans="1:11" ht="52.5" thickBot="1" x14ac:dyDescent="0.35">
      <c r="A14" s="166"/>
      <c r="B14" s="166" t="s">
        <v>363</v>
      </c>
      <c r="C14" s="341" t="s">
        <v>3</v>
      </c>
      <c r="D14" s="431">
        <f t="shared" ref="D14:E14" si="1">10000+5000+2450</f>
        <v>17450</v>
      </c>
      <c r="E14" s="719">
        <f t="shared" si="1"/>
        <v>17450</v>
      </c>
      <c r="F14" s="720"/>
      <c r="G14" s="431">
        <f>10000+5000+2450</f>
        <v>17450</v>
      </c>
      <c r="H14" s="166"/>
      <c r="I14" s="166" t="s">
        <v>364</v>
      </c>
      <c r="J14" s="166" t="s">
        <v>365</v>
      </c>
      <c r="K14" s="166"/>
    </row>
    <row r="15" spans="1:11" ht="26.5" thickBot="1" x14ac:dyDescent="0.35">
      <c r="A15" s="168"/>
      <c r="B15" s="168" t="s">
        <v>366</v>
      </c>
      <c r="C15" s="341">
        <v>2022</v>
      </c>
      <c r="D15" s="431">
        <v>0</v>
      </c>
      <c r="E15" s="719">
        <v>0</v>
      </c>
      <c r="F15" s="720"/>
      <c r="G15" s="431">
        <v>0</v>
      </c>
      <c r="H15" s="168"/>
      <c r="I15" s="168" t="s">
        <v>364</v>
      </c>
      <c r="J15" s="168" t="s">
        <v>367</v>
      </c>
      <c r="K15" s="168"/>
    </row>
    <row r="16" spans="1:11" ht="14.5" thickBot="1" x14ac:dyDescent="0.35">
      <c r="A16" s="168"/>
      <c r="B16" s="275" t="s">
        <v>368</v>
      </c>
      <c r="C16" s="432"/>
      <c r="D16" s="433"/>
      <c r="E16" s="728"/>
      <c r="F16" s="729"/>
      <c r="G16" s="433"/>
      <c r="H16" s="276"/>
      <c r="I16" s="276"/>
      <c r="J16" s="276"/>
      <c r="K16" s="276"/>
    </row>
    <row r="17" spans="1:11" ht="78.5" thickBot="1" x14ac:dyDescent="0.35">
      <c r="A17" s="168"/>
      <c r="B17" s="166" t="s">
        <v>369</v>
      </c>
      <c r="C17" s="341">
        <v>2022</v>
      </c>
      <c r="D17" s="431">
        <f t="shared" ref="D17:E17" si="2">10000+5000+4900+3*5000+3*2500+2*2450+3200</f>
        <v>50500</v>
      </c>
      <c r="E17" s="724">
        <f t="shared" si="2"/>
        <v>50500</v>
      </c>
      <c r="F17" s="726"/>
      <c r="G17" s="430">
        <f>10000+5000+4900+3*5000+3*2500+2*2450+3200</f>
        <v>50500</v>
      </c>
      <c r="H17" s="166"/>
      <c r="I17" s="166" t="s">
        <v>370</v>
      </c>
      <c r="J17" s="166" t="s">
        <v>371</v>
      </c>
      <c r="K17" s="166"/>
    </row>
    <row r="18" spans="1:11" ht="65.5" thickBot="1" x14ac:dyDescent="0.35">
      <c r="A18" s="555"/>
      <c r="B18" s="428" t="s">
        <v>1189</v>
      </c>
      <c r="C18" s="341">
        <v>2022</v>
      </c>
      <c r="D18" s="431">
        <v>2450</v>
      </c>
      <c r="E18" s="724">
        <v>0</v>
      </c>
      <c r="F18" s="726"/>
      <c r="G18" s="430">
        <v>0</v>
      </c>
      <c r="H18" s="166"/>
      <c r="I18" s="166" t="s">
        <v>64</v>
      </c>
      <c r="J18" s="554" t="s">
        <v>372</v>
      </c>
      <c r="K18" s="166"/>
    </row>
    <row r="19" spans="1:11" ht="78.5" thickBot="1" x14ac:dyDescent="0.35">
      <c r="A19" s="168"/>
      <c r="B19" s="166" t="s">
        <v>373</v>
      </c>
      <c r="C19" s="341">
        <v>2022</v>
      </c>
      <c r="D19" s="431">
        <v>4900</v>
      </c>
      <c r="E19" s="724">
        <v>4900</v>
      </c>
      <c r="F19" s="726"/>
      <c r="G19" s="430">
        <v>4900</v>
      </c>
      <c r="H19" s="166"/>
      <c r="I19" s="166" t="s">
        <v>23</v>
      </c>
      <c r="J19" s="166" t="s">
        <v>374</v>
      </c>
      <c r="K19" s="166"/>
    </row>
    <row r="20" spans="1:11" ht="52.5" thickBot="1" x14ac:dyDescent="0.35">
      <c r="A20" s="166"/>
      <c r="B20" s="166" t="s">
        <v>1190</v>
      </c>
      <c r="C20" s="341">
        <v>2022</v>
      </c>
      <c r="D20" s="431">
        <f>2932.65</f>
        <v>2932.65</v>
      </c>
      <c r="E20" s="724">
        <v>0</v>
      </c>
      <c r="F20" s="726"/>
      <c r="G20" s="430">
        <v>0</v>
      </c>
      <c r="H20" s="166"/>
      <c r="I20" s="166" t="s">
        <v>138</v>
      </c>
      <c r="J20" s="166" t="s">
        <v>846</v>
      </c>
      <c r="K20" s="166"/>
    </row>
    <row r="21" spans="1:11" ht="17" customHeight="1" thickBot="1" x14ac:dyDescent="0.35">
      <c r="A21" s="168"/>
      <c r="B21" s="526" t="s">
        <v>375</v>
      </c>
      <c r="C21" s="528"/>
      <c r="D21" s="530">
        <f>SUM(D10:D15,D17:D20)</f>
        <v>90703.66</v>
      </c>
      <c r="E21" s="727">
        <f>SUM(E10:E15,E17:E20)</f>
        <v>75350</v>
      </c>
      <c r="F21" s="727"/>
      <c r="G21" s="530">
        <f>SUM(G10:G15,G17:G20)</f>
        <v>75350</v>
      </c>
      <c r="H21" s="528"/>
      <c r="I21" s="531"/>
      <c r="J21" s="531"/>
      <c r="K21" s="531"/>
    </row>
    <row r="22" spans="1:11" ht="16" thickBot="1" x14ac:dyDescent="0.35">
      <c r="A22" s="168"/>
      <c r="B22" s="529" t="s">
        <v>117</v>
      </c>
      <c r="C22" s="528"/>
      <c r="D22" s="530">
        <v>0</v>
      </c>
      <c r="E22" s="727">
        <v>0</v>
      </c>
      <c r="F22" s="727"/>
      <c r="G22" s="530">
        <v>0</v>
      </c>
      <c r="H22" s="528"/>
      <c r="I22" s="531"/>
      <c r="J22" s="531"/>
      <c r="K22" s="531"/>
    </row>
    <row r="23" spans="1:11" ht="16" thickBot="1" x14ac:dyDescent="0.35">
      <c r="A23" s="168"/>
      <c r="B23" s="529" t="s">
        <v>376</v>
      </c>
      <c r="C23" s="528"/>
      <c r="D23" s="530">
        <v>90703.66</v>
      </c>
      <c r="E23" s="727">
        <v>75350</v>
      </c>
      <c r="F23" s="727"/>
      <c r="G23" s="530">
        <v>75350</v>
      </c>
      <c r="H23" s="528"/>
      <c r="I23" s="531"/>
      <c r="J23" s="531"/>
      <c r="K23" s="531"/>
    </row>
  </sheetData>
  <mergeCells count="43">
    <mergeCell ref="E20:F20"/>
    <mergeCell ref="E21:F21"/>
    <mergeCell ref="E22:F22"/>
    <mergeCell ref="E23:F23"/>
    <mergeCell ref="E13:F13"/>
    <mergeCell ref="E14:F14"/>
    <mergeCell ref="E15:F15"/>
    <mergeCell ref="E17:F17"/>
    <mergeCell ref="E18:F18"/>
    <mergeCell ref="E19:F19"/>
    <mergeCell ref="E16:F16"/>
    <mergeCell ref="A7:A8"/>
    <mergeCell ref="B7:B8"/>
    <mergeCell ref="C7:C8"/>
    <mergeCell ref="D7:G7"/>
    <mergeCell ref="J7:J8"/>
    <mergeCell ref="E8:F8"/>
    <mergeCell ref="H7:H8"/>
    <mergeCell ref="I7:I8"/>
    <mergeCell ref="C5:D5"/>
    <mergeCell ref="E5:F5"/>
    <mergeCell ref="G5:H5"/>
    <mergeCell ref="I5:K5"/>
    <mergeCell ref="I1:K1"/>
    <mergeCell ref="C4:D4"/>
    <mergeCell ref="E4:F4"/>
    <mergeCell ref="G4:H4"/>
    <mergeCell ref="I4:K4"/>
    <mergeCell ref="I3:K3"/>
    <mergeCell ref="C2:K2"/>
    <mergeCell ref="C1:E1"/>
    <mergeCell ref="F1:G1"/>
    <mergeCell ref="C3:D3"/>
    <mergeCell ref="E3:F3"/>
    <mergeCell ref="G3:H3"/>
    <mergeCell ref="E12:F12"/>
    <mergeCell ref="C6:D6"/>
    <mergeCell ref="E6:F6"/>
    <mergeCell ref="G6:H6"/>
    <mergeCell ref="I6:K6"/>
    <mergeCell ref="K7:K8"/>
    <mergeCell ref="E10:F10"/>
    <mergeCell ref="E11:F11"/>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7"/>
  <sheetViews>
    <sheetView zoomScale="70" zoomScaleNormal="70" workbookViewId="0">
      <pane ySplit="1" topLeftCell="A2" activePane="bottomLeft" state="frozen"/>
      <selection pane="bottomLeft" activeCell="Q71" sqref="Q71"/>
    </sheetView>
  </sheetViews>
  <sheetFormatPr defaultColWidth="9.1796875" defaultRowHeight="14" x14ac:dyDescent="0.3"/>
  <cols>
    <col min="1" max="1" width="6.1796875" style="32" bestFit="1" customWidth="1"/>
    <col min="2" max="2" width="37.36328125" style="175" customWidth="1"/>
    <col min="3" max="4" width="8.6328125" style="175" customWidth="1"/>
    <col min="5" max="6" width="4.6328125" style="175" customWidth="1"/>
    <col min="7" max="7" width="8.6328125" style="175" customWidth="1"/>
    <col min="8" max="8" width="9.6328125" style="175" customWidth="1"/>
    <col min="9" max="16384" width="9.1796875" style="175"/>
  </cols>
  <sheetData>
    <row r="1" spans="1:12" ht="46.5" customHeight="1" thickBot="1" x14ac:dyDescent="0.35">
      <c r="A1" s="521" t="s">
        <v>955</v>
      </c>
      <c r="B1" s="134" t="s">
        <v>198</v>
      </c>
      <c r="C1" s="570" t="s">
        <v>1013</v>
      </c>
      <c r="D1" s="571"/>
      <c r="E1" s="572"/>
      <c r="F1" s="570" t="s">
        <v>1068</v>
      </c>
      <c r="G1" s="572"/>
      <c r="H1" s="134" t="s">
        <v>1069</v>
      </c>
      <c r="I1" s="734" t="s">
        <v>355</v>
      </c>
      <c r="J1" s="734"/>
      <c r="K1" s="734"/>
    </row>
    <row r="2" spans="1:12" ht="26.5" thickBot="1" x14ac:dyDescent="0.35">
      <c r="A2" s="215"/>
      <c r="B2" s="215" t="s">
        <v>847</v>
      </c>
      <c r="C2" s="735"/>
      <c r="D2" s="735"/>
      <c r="E2" s="735"/>
      <c r="F2" s="736"/>
      <c r="G2" s="736"/>
      <c r="H2" s="272"/>
      <c r="I2" s="735"/>
      <c r="J2" s="735"/>
      <c r="K2" s="735"/>
    </row>
    <row r="3" spans="1:12" ht="26.5" thickBot="1" x14ac:dyDescent="0.35">
      <c r="A3" s="278"/>
      <c r="B3" s="185" t="s">
        <v>836</v>
      </c>
      <c r="C3" s="731" t="s">
        <v>15</v>
      </c>
      <c r="D3" s="731"/>
      <c r="E3" s="731"/>
      <c r="F3" s="731">
        <v>0.5</v>
      </c>
      <c r="G3" s="731"/>
      <c r="H3" s="232">
        <v>0.53</v>
      </c>
      <c r="I3" s="730"/>
      <c r="J3" s="730"/>
      <c r="K3" s="730"/>
      <c r="L3" s="194"/>
    </row>
    <row r="4" spans="1:12" ht="26.5" thickBot="1" x14ac:dyDescent="0.35">
      <c r="A4" s="278"/>
      <c r="B4" s="185" t="s">
        <v>848</v>
      </c>
      <c r="C4" s="731" t="s">
        <v>972</v>
      </c>
      <c r="D4" s="731"/>
      <c r="E4" s="731"/>
      <c r="F4" s="731">
        <v>0.62</v>
      </c>
      <c r="G4" s="731"/>
      <c r="H4" s="232">
        <v>0.64</v>
      </c>
      <c r="I4" s="157"/>
      <c r="J4" s="157"/>
      <c r="K4" s="157"/>
      <c r="L4" s="194"/>
    </row>
    <row r="5" spans="1:12" ht="26.5" thickBot="1" x14ac:dyDescent="0.35">
      <c r="A5" s="278"/>
      <c r="B5" s="185" t="s">
        <v>849</v>
      </c>
      <c r="C5" s="731" t="s">
        <v>972</v>
      </c>
      <c r="D5" s="731"/>
      <c r="E5" s="731"/>
      <c r="F5" s="731">
        <v>0.62</v>
      </c>
      <c r="G5" s="731"/>
      <c r="H5" s="232">
        <v>0.65</v>
      </c>
      <c r="I5" s="730"/>
      <c r="J5" s="730"/>
      <c r="K5" s="730"/>
      <c r="L5" s="194"/>
    </row>
    <row r="6" spans="1:12" ht="14.5" thickBot="1" x14ac:dyDescent="0.35">
      <c r="A6" s="278"/>
      <c r="B6" s="733" t="s">
        <v>46</v>
      </c>
      <c r="C6" s="733" t="s">
        <v>47</v>
      </c>
      <c r="D6" s="733" t="s">
        <v>48</v>
      </c>
      <c r="E6" s="733"/>
      <c r="F6" s="733"/>
      <c r="G6" s="733"/>
      <c r="H6" s="733" t="s">
        <v>50</v>
      </c>
      <c r="I6" s="733" t="s">
        <v>257</v>
      </c>
      <c r="J6" s="733" t="s">
        <v>159</v>
      </c>
      <c r="K6" s="733" t="s">
        <v>354</v>
      </c>
    </row>
    <row r="7" spans="1:12" ht="14.5" thickBot="1" x14ac:dyDescent="0.35">
      <c r="A7" s="596"/>
      <c r="B7" s="733"/>
      <c r="C7" s="733"/>
      <c r="D7" s="259">
        <v>2021</v>
      </c>
      <c r="E7" s="733">
        <v>2022</v>
      </c>
      <c r="F7" s="733"/>
      <c r="G7" s="259">
        <v>2023</v>
      </c>
      <c r="H7" s="733"/>
      <c r="I7" s="733"/>
      <c r="J7" s="733"/>
      <c r="K7" s="733"/>
    </row>
    <row r="8" spans="1:12" ht="23.5" thickBot="1" x14ac:dyDescent="0.35">
      <c r="A8" s="597"/>
      <c r="B8" s="280" t="s">
        <v>978</v>
      </c>
      <c r="C8" s="276"/>
      <c r="D8" s="276"/>
      <c r="E8" s="276"/>
      <c r="F8" s="276"/>
      <c r="G8" s="276"/>
      <c r="H8" s="276"/>
      <c r="I8" s="276"/>
      <c r="J8" s="276"/>
      <c r="K8" s="276"/>
    </row>
    <row r="9" spans="1:12" ht="52.5" thickBot="1" x14ac:dyDescent="0.35">
      <c r="A9" s="274"/>
      <c r="B9" s="168" t="s">
        <v>979</v>
      </c>
      <c r="C9" s="328">
        <v>2022</v>
      </c>
      <c r="D9" s="434">
        <f t="shared" ref="D9:D10" si="0">2932.65+2600</f>
        <v>5532.65</v>
      </c>
      <c r="E9" s="732">
        <v>0</v>
      </c>
      <c r="F9" s="725"/>
      <c r="G9" s="434">
        <v>0</v>
      </c>
      <c r="H9" s="168"/>
      <c r="I9" s="168" t="s">
        <v>24</v>
      </c>
      <c r="J9" s="168" t="s">
        <v>377</v>
      </c>
      <c r="K9" s="168"/>
    </row>
    <row r="10" spans="1:12" ht="39.5" thickBot="1" x14ac:dyDescent="0.35">
      <c r="A10" s="166"/>
      <c r="B10" s="168" t="s">
        <v>973</v>
      </c>
      <c r="C10" s="328">
        <v>2022</v>
      </c>
      <c r="D10" s="434">
        <f t="shared" si="0"/>
        <v>5532.65</v>
      </c>
      <c r="E10" s="724">
        <v>0</v>
      </c>
      <c r="F10" s="725"/>
      <c r="G10" s="434">
        <v>0</v>
      </c>
      <c r="H10" s="168"/>
      <c r="I10" s="168" t="s">
        <v>25</v>
      </c>
      <c r="J10" s="168" t="s">
        <v>377</v>
      </c>
      <c r="K10" s="168"/>
    </row>
    <row r="11" spans="1:12" ht="39.5" thickBot="1" x14ac:dyDescent="0.35">
      <c r="A11" s="166"/>
      <c r="B11" s="168" t="s">
        <v>980</v>
      </c>
      <c r="C11" s="345">
        <v>2022</v>
      </c>
      <c r="D11" s="435">
        <f t="shared" ref="D11:D12" si="1">1173.06+1300</f>
        <v>2473.06</v>
      </c>
      <c r="E11" s="724">
        <v>0</v>
      </c>
      <c r="F11" s="725"/>
      <c r="G11" s="434">
        <v>0</v>
      </c>
      <c r="H11" s="168"/>
      <c r="I11" s="168" t="s">
        <v>24</v>
      </c>
      <c r="J11" s="168" t="s">
        <v>378</v>
      </c>
      <c r="K11" s="168"/>
    </row>
    <row r="12" spans="1:12" ht="39.5" thickBot="1" x14ac:dyDescent="0.35">
      <c r="A12" s="166"/>
      <c r="B12" s="168" t="s">
        <v>974</v>
      </c>
      <c r="C12" s="341">
        <v>2022</v>
      </c>
      <c r="D12" s="520">
        <f t="shared" si="1"/>
        <v>2473.06</v>
      </c>
      <c r="E12" s="724">
        <v>0</v>
      </c>
      <c r="F12" s="725"/>
      <c r="G12" s="434">
        <v>0</v>
      </c>
      <c r="H12" s="168"/>
      <c r="I12" s="168" t="s">
        <v>25</v>
      </c>
      <c r="J12" s="168" t="s">
        <v>378</v>
      </c>
      <c r="K12" s="168"/>
    </row>
    <row r="13" spans="1:12" ht="14.5" thickBot="1" x14ac:dyDescent="0.35">
      <c r="A13" s="166"/>
      <c r="B13" s="274" t="s">
        <v>981</v>
      </c>
      <c r="C13" s="437"/>
      <c r="D13" s="438"/>
      <c r="E13" s="438"/>
      <c r="F13" s="438"/>
      <c r="G13" s="438"/>
      <c r="H13" s="276"/>
      <c r="I13" s="276"/>
      <c r="J13" s="276"/>
      <c r="K13" s="276"/>
    </row>
    <row r="14" spans="1:12" s="194" customFormat="1" ht="52.5" thickBot="1" x14ac:dyDescent="0.35">
      <c r="A14" s="166"/>
      <c r="B14" s="317" t="s">
        <v>982</v>
      </c>
      <c r="C14" s="328">
        <v>2022</v>
      </c>
      <c r="D14" s="520">
        <v>4800</v>
      </c>
      <c r="E14" s="724">
        <v>0</v>
      </c>
      <c r="F14" s="726"/>
      <c r="G14" s="434">
        <v>0</v>
      </c>
      <c r="H14" s="117"/>
      <c r="I14" s="519" t="s">
        <v>24</v>
      </c>
      <c r="J14" s="519" t="s">
        <v>850</v>
      </c>
      <c r="K14" s="185"/>
    </row>
    <row r="15" spans="1:12" ht="14.5" thickBot="1" x14ac:dyDescent="0.35">
      <c r="A15" s="168"/>
      <c r="B15" s="274" t="s">
        <v>983</v>
      </c>
      <c r="C15" s="439"/>
      <c r="D15" s="440"/>
      <c r="E15" s="440"/>
      <c r="F15" s="440"/>
      <c r="G15" s="440"/>
      <c r="H15" s="276"/>
      <c r="I15" s="276"/>
      <c r="J15" s="276"/>
      <c r="K15" s="276"/>
    </row>
    <row r="16" spans="1:12" ht="65.5" thickBot="1" x14ac:dyDescent="0.35">
      <c r="A16" s="168"/>
      <c r="B16" s="166" t="s">
        <v>379</v>
      </c>
      <c r="C16" s="328">
        <v>2022</v>
      </c>
      <c r="D16" s="434">
        <v>3000</v>
      </c>
      <c r="E16" s="732">
        <v>0</v>
      </c>
      <c r="F16" s="726"/>
      <c r="G16" s="434">
        <v>0</v>
      </c>
      <c r="H16" s="117"/>
      <c r="I16" s="166" t="s">
        <v>24</v>
      </c>
      <c r="J16" s="166" t="s">
        <v>380</v>
      </c>
      <c r="K16" s="168"/>
    </row>
    <row r="17" spans="1:11" ht="52.5" thickBot="1" x14ac:dyDescent="0.35">
      <c r="A17" s="168"/>
      <c r="B17" s="166" t="s">
        <v>381</v>
      </c>
      <c r="C17" s="328">
        <v>2023</v>
      </c>
      <c r="D17" s="434">
        <v>0</v>
      </c>
      <c r="E17" s="732">
        <f>1000+2400</f>
        <v>3400</v>
      </c>
      <c r="F17" s="726"/>
      <c r="G17" s="434">
        <v>0</v>
      </c>
      <c r="H17" s="117"/>
      <c r="I17" s="166" t="s">
        <v>24</v>
      </c>
      <c r="J17" s="166" t="s">
        <v>1313</v>
      </c>
      <c r="K17" s="168"/>
    </row>
    <row r="18" spans="1:11" ht="26.5" thickBot="1" x14ac:dyDescent="0.35">
      <c r="A18" s="274"/>
      <c r="B18" s="166" t="s">
        <v>984</v>
      </c>
      <c r="C18" s="328">
        <v>2022</v>
      </c>
      <c r="D18" s="434">
        <v>4830</v>
      </c>
      <c r="E18" s="732">
        <v>0</v>
      </c>
      <c r="F18" s="726"/>
      <c r="G18" s="434">
        <v>0</v>
      </c>
      <c r="H18" s="117"/>
      <c r="I18" s="166" t="s">
        <v>24</v>
      </c>
      <c r="J18" s="166" t="s">
        <v>149</v>
      </c>
      <c r="K18" s="168"/>
    </row>
    <row r="19" spans="1:11" ht="39.5" thickBot="1" x14ac:dyDescent="0.35">
      <c r="A19" s="168"/>
      <c r="B19" s="166" t="s">
        <v>985</v>
      </c>
      <c r="C19" s="328">
        <v>2022</v>
      </c>
      <c r="D19" s="434">
        <v>1173.0600000000002</v>
      </c>
      <c r="E19" s="732">
        <v>0</v>
      </c>
      <c r="F19" s="726"/>
      <c r="G19" s="434">
        <v>0</v>
      </c>
      <c r="H19" s="117"/>
      <c r="I19" s="166" t="s">
        <v>24</v>
      </c>
      <c r="J19" s="166" t="s">
        <v>149</v>
      </c>
      <c r="K19" s="168"/>
    </row>
    <row r="20" spans="1:11" ht="26.5" thickBot="1" x14ac:dyDescent="0.35">
      <c r="A20" s="166"/>
      <c r="B20" s="166" t="s">
        <v>382</v>
      </c>
      <c r="C20" s="328">
        <v>2022</v>
      </c>
      <c r="D20" s="434">
        <v>1173.0600000000002</v>
      </c>
      <c r="E20" s="732">
        <v>0</v>
      </c>
      <c r="F20" s="726"/>
      <c r="G20" s="434">
        <v>0</v>
      </c>
      <c r="H20" s="117"/>
      <c r="I20" s="166" t="s">
        <v>24</v>
      </c>
      <c r="J20" s="166" t="s">
        <v>149</v>
      </c>
      <c r="K20" s="168"/>
    </row>
    <row r="21" spans="1:11" ht="26.5" thickBot="1" x14ac:dyDescent="0.35">
      <c r="A21" s="168"/>
      <c r="B21" s="166" t="s">
        <v>986</v>
      </c>
      <c r="C21" s="328">
        <v>2022</v>
      </c>
      <c r="D21" s="434">
        <v>4800</v>
      </c>
      <c r="E21" s="732">
        <v>0</v>
      </c>
      <c r="F21" s="726"/>
      <c r="G21" s="434">
        <v>0</v>
      </c>
      <c r="H21" s="117"/>
      <c r="I21" s="166" t="s">
        <v>24</v>
      </c>
      <c r="J21" s="166" t="s">
        <v>149</v>
      </c>
      <c r="K21" s="168"/>
    </row>
    <row r="22" spans="1:11" ht="65.5" thickBot="1" x14ac:dyDescent="0.35">
      <c r="A22" s="168"/>
      <c r="B22" s="166" t="s">
        <v>975</v>
      </c>
      <c r="C22" s="328">
        <v>2022</v>
      </c>
      <c r="D22" s="434">
        <v>3000</v>
      </c>
      <c r="E22" s="732">
        <v>0</v>
      </c>
      <c r="F22" s="726"/>
      <c r="G22" s="434">
        <v>0</v>
      </c>
      <c r="H22" s="117"/>
      <c r="I22" s="166" t="s">
        <v>24</v>
      </c>
      <c r="J22" s="166" t="s">
        <v>380</v>
      </c>
      <c r="K22" s="168"/>
    </row>
    <row r="23" spans="1:11" ht="39.5" thickBot="1" x14ac:dyDescent="0.35">
      <c r="A23" s="168"/>
      <c r="B23" s="281" t="s">
        <v>976</v>
      </c>
      <c r="C23" s="328">
        <v>2022</v>
      </c>
      <c r="D23" s="434">
        <v>4800</v>
      </c>
      <c r="E23" s="732">
        <v>0</v>
      </c>
      <c r="F23" s="726"/>
      <c r="G23" s="434">
        <v>0</v>
      </c>
      <c r="H23" s="282"/>
      <c r="I23" s="556" t="s">
        <v>24</v>
      </c>
      <c r="J23" s="556" t="s">
        <v>383</v>
      </c>
      <c r="K23" s="556"/>
    </row>
    <row r="24" spans="1:11" ht="46.5" thickBot="1" x14ac:dyDescent="0.35">
      <c r="B24" s="283" t="s">
        <v>384</v>
      </c>
      <c r="C24" s="425"/>
      <c r="D24" s="440"/>
      <c r="E24" s="440"/>
      <c r="F24" s="440"/>
      <c r="G24" s="440"/>
      <c r="H24" s="162"/>
      <c r="I24" s="162"/>
      <c r="J24" s="162"/>
      <c r="K24" s="163"/>
    </row>
    <row r="25" spans="1:11" ht="39.5" thickBot="1" x14ac:dyDescent="0.35">
      <c r="B25" s="164" t="s">
        <v>385</v>
      </c>
      <c r="C25" s="328" t="s">
        <v>3</v>
      </c>
      <c r="D25" s="441">
        <v>3000</v>
      </c>
      <c r="E25" s="737">
        <v>3000</v>
      </c>
      <c r="F25" s="738"/>
      <c r="G25" s="441">
        <v>0</v>
      </c>
      <c r="H25" s="117"/>
      <c r="I25" s="164" t="s">
        <v>24</v>
      </c>
      <c r="J25" s="164" t="s">
        <v>386</v>
      </c>
      <c r="K25" s="164"/>
    </row>
    <row r="26" spans="1:11" ht="39.5" thickBot="1" x14ac:dyDescent="0.35">
      <c r="B26" s="166" t="s">
        <v>387</v>
      </c>
      <c r="C26" s="328" t="s">
        <v>3</v>
      </c>
      <c r="D26" s="441">
        <v>1173.06</v>
      </c>
      <c r="E26" s="737">
        <v>1173.06</v>
      </c>
      <c r="F26" s="738"/>
      <c r="G26" s="441">
        <v>0</v>
      </c>
      <c r="H26" s="117"/>
      <c r="I26" s="166" t="s">
        <v>24</v>
      </c>
      <c r="J26" s="166" t="s">
        <v>388</v>
      </c>
      <c r="K26" s="166"/>
    </row>
    <row r="27" spans="1:11" ht="26.5" thickBot="1" x14ac:dyDescent="0.35">
      <c r="B27" s="557" t="s">
        <v>851</v>
      </c>
      <c r="C27" s="328" t="s">
        <v>5</v>
      </c>
      <c r="D27" s="441">
        <v>0</v>
      </c>
      <c r="E27" s="737">
        <v>1173.06</v>
      </c>
      <c r="F27" s="738"/>
      <c r="G27" s="441">
        <v>1173.06</v>
      </c>
      <c r="H27" s="117"/>
      <c r="I27" s="557" t="s">
        <v>25</v>
      </c>
      <c r="J27" s="558" t="s">
        <v>852</v>
      </c>
      <c r="K27" s="557"/>
    </row>
    <row r="28" spans="1:11" ht="26.5" thickBot="1" x14ac:dyDescent="0.35">
      <c r="B28" s="557" t="s">
        <v>853</v>
      </c>
      <c r="C28" s="328" t="s">
        <v>5</v>
      </c>
      <c r="D28" s="441">
        <v>0</v>
      </c>
      <c r="E28" s="737">
        <v>1173.06</v>
      </c>
      <c r="F28" s="738"/>
      <c r="G28" s="441">
        <v>1173.06</v>
      </c>
      <c r="H28" s="117"/>
      <c r="I28" s="557" t="s">
        <v>25</v>
      </c>
      <c r="J28" s="558" t="s">
        <v>852</v>
      </c>
      <c r="K28" s="557"/>
    </row>
    <row r="29" spans="1:11" ht="39.5" thickBot="1" x14ac:dyDescent="0.35">
      <c r="B29" s="166" t="s">
        <v>977</v>
      </c>
      <c r="C29" s="328" t="s">
        <v>3</v>
      </c>
      <c r="D29" s="441">
        <v>4830</v>
      </c>
      <c r="E29" s="737">
        <v>0</v>
      </c>
      <c r="F29" s="738"/>
      <c r="G29" s="441">
        <v>0</v>
      </c>
      <c r="H29" s="117"/>
      <c r="I29" s="166" t="s">
        <v>25</v>
      </c>
      <c r="J29" s="166" t="s">
        <v>1193</v>
      </c>
      <c r="K29" s="557"/>
    </row>
    <row r="30" spans="1:11" ht="14.5" thickBot="1" x14ac:dyDescent="0.35">
      <c r="B30" s="280" t="s">
        <v>389</v>
      </c>
      <c r="C30" s="425"/>
      <c r="D30" s="440"/>
      <c r="E30" s="440"/>
      <c r="F30" s="440"/>
      <c r="G30" s="440"/>
      <c r="H30" s="276"/>
      <c r="I30" s="276"/>
      <c r="J30" s="276"/>
      <c r="K30" s="276"/>
    </row>
    <row r="31" spans="1:11" ht="26.5" thickBot="1" x14ac:dyDescent="0.35">
      <c r="B31" s="166" t="s">
        <v>854</v>
      </c>
      <c r="C31" s="377">
        <v>2021</v>
      </c>
      <c r="D31" s="434">
        <v>4800</v>
      </c>
      <c r="E31" s="732">
        <v>0</v>
      </c>
      <c r="F31" s="726"/>
      <c r="G31" s="434">
        <v>0</v>
      </c>
      <c r="H31" s="117"/>
      <c r="I31" s="166" t="s">
        <v>987</v>
      </c>
      <c r="J31" s="166" t="s">
        <v>390</v>
      </c>
      <c r="K31" s="168"/>
    </row>
    <row r="32" spans="1:11" ht="52.5" thickBot="1" x14ac:dyDescent="0.35">
      <c r="B32" s="166" t="s">
        <v>988</v>
      </c>
      <c r="C32" s="377" t="s">
        <v>3</v>
      </c>
      <c r="D32" s="434">
        <v>9100</v>
      </c>
      <c r="E32" s="732">
        <v>9100</v>
      </c>
      <c r="F32" s="726"/>
      <c r="G32" s="434">
        <v>9100</v>
      </c>
      <c r="H32" s="117"/>
      <c r="I32" s="166" t="s">
        <v>24</v>
      </c>
      <c r="J32" s="166" t="s">
        <v>391</v>
      </c>
      <c r="K32" s="168"/>
    </row>
    <row r="33" spans="1:12" ht="78.5" thickBot="1" x14ac:dyDescent="0.35">
      <c r="B33" s="166" t="s">
        <v>855</v>
      </c>
      <c r="C33" s="377" t="s">
        <v>6</v>
      </c>
      <c r="D33" s="434">
        <v>2880</v>
      </c>
      <c r="E33" s="732">
        <v>2880</v>
      </c>
      <c r="F33" s="726"/>
      <c r="G33" s="434">
        <v>2880</v>
      </c>
      <c r="H33" s="117"/>
      <c r="I33" s="166" t="s">
        <v>987</v>
      </c>
      <c r="J33" s="166" t="s">
        <v>1314</v>
      </c>
      <c r="K33" s="168"/>
    </row>
    <row r="34" spans="1:12" ht="14.5" thickBot="1" x14ac:dyDescent="0.35">
      <c r="B34" s="280" t="s">
        <v>392</v>
      </c>
      <c r="C34" s="425"/>
      <c r="D34" s="440"/>
      <c r="E34" s="440"/>
      <c r="F34" s="440"/>
      <c r="G34" s="440"/>
      <c r="H34" s="276"/>
      <c r="I34" s="276"/>
      <c r="J34" s="276"/>
      <c r="K34" s="276"/>
    </row>
    <row r="35" spans="1:12" ht="26.5" thickBot="1" x14ac:dyDescent="0.35">
      <c r="B35" s="166" t="s">
        <v>856</v>
      </c>
      <c r="C35" s="377">
        <v>2021</v>
      </c>
      <c r="D35" s="434">
        <v>3519.1800000000003</v>
      </c>
      <c r="E35" s="732">
        <v>0</v>
      </c>
      <c r="F35" s="726"/>
      <c r="G35" s="434">
        <v>0</v>
      </c>
      <c r="H35" s="117"/>
      <c r="I35" s="166" t="s">
        <v>550</v>
      </c>
      <c r="J35" s="166" t="s">
        <v>393</v>
      </c>
      <c r="K35" s="166"/>
      <c r="L35" s="194"/>
    </row>
    <row r="36" spans="1:12" ht="39.5" thickBot="1" x14ac:dyDescent="0.35">
      <c r="B36" s="166" t="s">
        <v>861</v>
      </c>
      <c r="C36" s="377">
        <v>2022</v>
      </c>
      <c r="D36" s="434">
        <v>0</v>
      </c>
      <c r="E36" s="732">
        <v>1173.06</v>
      </c>
      <c r="F36" s="726"/>
      <c r="G36" s="434">
        <v>0</v>
      </c>
      <c r="H36" s="117"/>
      <c r="I36" s="166" t="s">
        <v>550</v>
      </c>
      <c r="J36" s="166" t="s">
        <v>857</v>
      </c>
      <c r="K36" s="166"/>
      <c r="L36" s="194"/>
    </row>
    <row r="37" spans="1:12" ht="26.5" thickBot="1" x14ac:dyDescent="0.35">
      <c r="B37" s="166" t="s">
        <v>858</v>
      </c>
      <c r="C37" s="377">
        <v>2021</v>
      </c>
      <c r="D37" s="434">
        <v>3519.1800000000003</v>
      </c>
      <c r="E37" s="732">
        <v>0</v>
      </c>
      <c r="F37" s="726"/>
      <c r="G37" s="434">
        <v>0</v>
      </c>
      <c r="H37" s="117"/>
      <c r="I37" s="166" t="s">
        <v>394</v>
      </c>
      <c r="J37" s="166" t="s">
        <v>859</v>
      </c>
      <c r="K37" s="166"/>
      <c r="L37" s="194"/>
    </row>
    <row r="38" spans="1:12" ht="39.5" thickBot="1" x14ac:dyDescent="0.35">
      <c r="B38" s="166" t="s">
        <v>860</v>
      </c>
      <c r="C38" s="328">
        <v>2022</v>
      </c>
      <c r="D38" s="441">
        <v>0</v>
      </c>
      <c r="E38" s="737">
        <v>1173.06</v>
      </c>
      <c r="F38" s="738"/>
      <c r="G38" s="441">
        <v>0</v>
      </c>
      <c r="H38" s="117"/>
      <c r="I38" s="166" t="s">
        <v>1316</v>
      </c>
      <c r="J38" s="166"/>
      <c r="K38" s="166"/>
      <c r="L38" s="194"/>
    </row>
    <row r="39" spans="1:12" ht="39.5" thickBot="1" x14ac:dyDescent="0.35">
      <c r="B39" s="166" t="s">
        <v>862</v>
      </c>
      <c r="C39" s="328">
        <v>2021</v>
      </c>
      <c r="D39" s="441">
        <v>3519.1800000000003</v>
      </c>
      <c r="E39" s="737">
        <v>0</v>
      </c>
      <c r="F39" s="738"/>
      <c r="G39" s="441">
        <v>0</v>
      </c>
      <c r="H39" s="117"/>
      <c r="I39" s="166" t="s">
        <v>550</v>
      </c>
      <c r="J39" s="166" t="s">
        <v>393</v>
      </c>
      <c r="K39" s="166"/>
      <c r="L39" s="194"/>
    </row>
    <row r="40" spans="1:12" ht="39.5" thickBot="1" x14ac:dyDescent="0.35">
      <c r="B40" s="166" t="s">
        <v>863</v>
      </c>
      <c r="C40" s="328">
        <v>2023</v>
      </c>
      <c r="D40" s="441">
        <v>0</v>
      </c>
      <c r="E40" s="737">
        <v>0</v>
      </c>
      <c r="F40" s="738"/>
      <c r="G40" s="441">
        <v>3519.1800000000003</v>
      </c>
      <c r="H40" s="117"/>
      <c r="I40" s="166" t="s">
        <v>138</v>
      </c>
      <c r="J40" s="166" t="s">
        <v>402</v>
      </c>
      <c r="K40" s="279"/>
      <c r="L40" s="194"/>
    </row>
    <row r="41" spans="1:12" ht="52.5" thickBot="1" x14ac:dyDescent="0.35">
      <c r="B41" s="166" t="s">
        <v>1191</v>
      </c>
      <c r="C41" s="328">
        <v>2022</v>
      </c>
      <c r="D41" s="441">
        <v>3519.1800000000003</v>
      </c>
      <c r="E41" s="737">
        <v>0</v>
      </c>
      <c r="F41" s="738"/>
      <c r="G41" s="441">
        <v>0</v>
      </c>
      <c r="H41" s="117"/>
      <c r="I41" s="166" t="s">
        <v>143</v>
      </c>
      <c r="J41" s="166" t="s">
        <v>1192</v>
      </c>
      <c r="K41" s="279"/>
      <c r="L41" s="194"/>
    </row>
    <row r="42" spans="1:12" ht="26.5" thickBot="1" x14ac:dyDescent="0.35">
      <c r="B42" s="278" t="s">
        <v>395</v>
      </c>
      <c r="C42" s="328"/>
      <c r="D42" s="441"/>
      <c r="E42" s="442"/>
      <c r="F42" s="443"/>
      <c r="G42" s="441"/>
      <c r="H42" s="117"/>
      <c r="I42" s="279"/>
      <c r="J42" s="279"/>
      <c r="K42" s="279"/>
      <c r="L42" s="194"/>
    </row>
    <row r="43" spans="1:12" ht="39.5" thickBot="1" x14ac:dyDescent="0.35">
      <c r="B43" s="166" t="s">
        <v>864</v>
      </c>
      <c r="C43" s="328">
        <v>2022</v>
      </c>
      <c r="D43" s="441">
        <v>4800</v>
      </c>
      <c r="E43" s="737">
        <v>0</v>
      </c>
      <c r="F43" s="738"/>
      <c r="G43" s="441">
        <v>0</v>
      </c>
      <c r="H43" s="117"/>
      <c r="I43" s="166" t="s">
        <v>24</v>
      </c>
      <c r="J43" s="166" t="s">
        <v>396</v>
      </c>
      <c r="K43" s="279"/>
      <c r="L43" s="194"/>
    </row>
    <row r="44" spans="1:12" ht="52.5" thickBot="1" x14ac:dyDescent="0.35">
      <c r="B44" s="166" t="s">
        <v>865</v>
      </c>
      <c r="C44" s="328">
        <v>2022</v>
      </c>
      <c r="D44" s="441">
        <v>0</v>
      </c>
      <c r="E44" s="737">
        <v>2473</v>
      </c>
      <c r="F44" s="738"/>
      <c r="G44" s="441">
        <v>0</v>
      </c>
      <c r="H44" s="117"/>
      <c r="I44" s="166" t="s">
        <v>989</v>
      </c>
      <c r="J44" s="166" t="s">
        <v>149</v>
      </c>
      <c r="K44" s="279"/>
      <c r="L44" s="194"/>
    </row>
    <row r="45" spans="1:12" ht="26.5" thickBot="1" x14ac:dyDescent="0.35">
      <c r="B45" s="278" t="s">
        <v>397</v>
      </c>
      <c r="C45" s="377"/>
      <c r="D45" s="434"/>
      <c r="E45" s="732"/>
      <c r="F45" s="729"/>
      <c r="G45" s="434"/>
      <c r="H45" s="279"/>
      <c r="I45" s="279"/>
      <c r="J45" s="279"/>
      <c r="K45" s="279"/>
      <c r="L45" s="194"/>
    </row>
    <row r="46" spans="1:12" ht="48.75" customHeight="1" thickBot="1" x14ac:dyDescent="0.35">
      <c r="B46" s="168" t="s">
        <v>398</v>
      </c>
      <c r="C46" s="377">
        <v>2021</v>
      </c>
      <c r="D46" s="434">
        <v>3519.1800000000003</v>
      </c>
      <c r="E46" s="732">
        <v>0</v>
      </c>
      <c r="F46" s="726"/>
      <c r="G46" s="434">
        <v>0</v>
      </c>
      <c r="H46" s="168"/>
      <c r="I46" s="168" t="s">
        <v>399</v>
      </c>
      <c r="J46" s="168" t="s">
        <v>992</v>
      </c>
      <c r="K46" s="277"/>
    </row>
    <row r="47" spans="1:12" ht="14.5" thickBot="1" x14ac:dyDescent="0.35">
      <c r="B47" s="284" t="s">
        <v>400</v>
      </c>
      <c r="C47" s="425"/>
      <c r="D47" s="440"/>
      <c r="E47" s="440"/>
      <c r="F47" s="440"/>
      <c r="G47" s="440"/>
      <c r="H47" s="276"/>
      <c r="I47" s="276"/>
      <c r="J47" s="276"/>
      <c r="K47" s="276"/>
    </row>
    <row r="48" spans="1:12" s="194" customFormat="1" ht="39.5" thickBot="1" x14ac:dyDescent="0.35">
      <c r="A48" s="32"/>
      <c r="B48" s="166" t="s">
        <v>401</v>
      </c>
      <c r="C48" s="377">
        <v>2023</v>
      </c>
      <c r="D48" s="434">
        <v>3519.18</v>
      </c>
      <c r="E48" s="732">
        <v>3519.18</v>
      </c>
      <c r="F48" s="726"/>
      <c r="G48" s="434">
        <v>3519.18</v>
      </c>
      <c r="H48" s="117"/>
      <c r="I48" s="166" t="s">
        <v>138</v>
      </c>
      <c r="J48" s="166" t="s">
        <v>402</v>
      </c>
      <c r="K48" s="279"/>
    </row>
    <row r="49" spans="1:11" s="194" customFormat="1" ht="208.5" thickBot="1" x14ac:dyDescent="0.35">
      <c r="A49" s="32"/>
      <c r="B49" s="117" t="s">
        <v>993</v>
      </c>
      <c r="C49" s="377">
        <v>2021</v>
      </c>
      <c r="D49" s="434">
        <v>84200</v>
      </c>
      <c r="E49" s="732">
        <v>0</v>
      </c>
      <c r="F49" s="726"/>
      <c r="G49" s="434">
        <v>0</v>
      </c>
      <c r="H49" s="117"/>
      <c r="I49" s="166" t="s">
        <v>866</v>
      </c>
      <c r="J49" s="166" t="s">
        <v>994</v>
      </c>
      <c r="K49" s="279"/>
    </row>
    <row r="50" spans="1:11" s="194" customFormat="1" ht="39.5" thickBot="1" x14ac:dyDescent="0.35">
      <c r="A50" s="32"/>
      <c r="B50" s="166" t="s">
        <v>867</v>
      </c>
      <c r="C50" s="377">
        <v>2021</v>
      </c>
      <c r="D50" s="434">
        <v>1200</v>
      </c>
      <c r="E50" s="732">
        <v>0</v>
      </c>
      <c r="F50" s="726"/>
      <c r="G50" s="434">
        <v>0</v>
      </c>
      <c r="H50" s="117"/>
      <c r="I50" s="166" t="s">
        <v>24</v>
      </c>
      <c r="J50" s="166" t="s">
        <v>868</v>
      </c>
      <c r="K50" s="279"/>
    </row>
    <row r="51" spans="1:11" s="194" customFormat="1" ht="52.5" thickBot="1" x14ac:dyDescent="0.35">
      <c r="A51" s="32"/>
      <c r="B51" s="166" t="s">
        <v>403</v>
      </c>
      <c r="C51" s="377" t="s">
        <v>3</v>
      </c>
      <c r="D51" s="434">
        <v>2500</v>
      </c>
      <c r="E51" s="732">
        <v>2500</v>
      </c>
      <c r="F51" s="726"/>
      <c r="G51" s="434">
        <v>2500</v>
      </c>
      <c r="H51" s="65"/>
      <c r="I51" s="166" t="s">
        <v>24</v>
      </c>
      <c r="J51" s="166" t="s">
        <v>404</v>
      </c>
      <c r="K51" s="279"/>
    </row>
    <row r="52" spans="1:11" ht="26.5" thickBot="1" x14ac:dyDescent="0.35">
      <c r="B52" s="285" t="s">
        <v>405</v>
      </c>
      <c r="C52" s="444"/>
      <c r="D52" s="445"/>
      <c r="E52" s="446"/>
      <c r="F52" s="447"/>
      <c r="G52" s="445"/>
      <c r="H52" s="286"/>
      <c r="I52" s="286"/>
      <c r="J52" s="286"/>
      <c r="K52" s="286"/>
    </row>
    <row r="53" spans="1:11" ht="52.5" thickBot="1" x14ac:dyDescent="0.35">
      <c r="B53" s="168" t="s">
        <v>990</v>
      </c>
      <c r="C53" s="377" t="s">
        <v>3</v>
      </c>
      <c r="D53" s="434">
        <v>0</v>
      </c>
      <c r="E53" s="732">
        <v>0</v>
      </c>
      <c r="F53" s="726"/>
      <c r="G53" s="434">
        <v>0</v>
      </c>
      <c r="H53" s="65"/>
      <c r="I53" s="168" t="s">
        <v>24</v>
      </c>
      <c r="J53" s="168" t="s">
        <v>406</v>
      </c>
      <c r="K53" s="277"/>
    </row>
    <row r="54" spans="1:11" s="194" customFormat="1" ht="26.5" thickBot="1" x14ac:dyDescent="0.35">
      <c r="A54" s="32"/>
      <c r="B54" s="166" t="s">
        <v>869</v>
      </c>
      <c r="C54" s="328" t="s">
        <v>3</v>
      </c>
      <c r="D54" s="441">
        <v>0</v>
      </c>
      <c r="E54" s="737">
        <v>0</v>
      </c>
      <c r="F54" s="738"/>
      <c r="G54" s="441">
        <v>0</v>
      </c>
      <c r="H54" s="117"/>
      <c r="I54" s="166" t="s">
        <v>24</v>
      </c>
      <c r="J54" s="166" t="s">
        <v>870</v>
      </c>
      <c r="K54" s="279"/>
    </row>
    <row r="55" spans="1:11" ht="26.5" thickBot="1" x14ac:dyDescent="0.35">
      <c r="B55" s="273" t="s">
        <v>407</v>
      </c>
      <c r="C55" s="328"/>
      <c r="D55" s="441"/>
      <c r="E55" s="737"/>
      <c r="F55" s="741"/>
      <c r="G55" s="441"/>
      <c r="H55" s="117"/>
      <c r="I55" s="277"/>
      <c r="J55" s="277"/>
      <c r="K55" s="277"/>
    </row>
    <row r="56" spans="1:11" s="194" customFormat="1" ht="65.5" thickBot="1" x14ac:dyDescent="0.35">
      <c r="A56" s="32"/>
      <c r="B56" s="166" t="s">
        <v>408</v>
      </c>
      <c r="C56" s="328">
        <v>2022</v>
      </c>
      <c r="D56" s="441">
        <v>2500</v>
      </c>
      <c r="E56" s="737">
        <v>0</v>
      </c>
      <c r="F56" s="738"/>
      <c r="G56" s="441">
        <v>0</v>
      </c>
      <c r="H56" s="117"/>
      <c r="I56" s="166" t="s">
        <v>24</v>
      </c>
      <c r="J56" s="166" t="s">
        <v>409</v>
      </c>
      <c r="K56" s="279"/>
    </row>
    <row r="57" spans="1:11" s="194" customFormat="1" ht="39.5" thickBot="1" x14ac:dyDescent="0.35">
      <c r="A57" s="32"/>
      <c r="B57" s="166" t="s">
        <v>410</v>
      </c>
      <c r="C57" s="328">
        <v>2022</v>
      </c>
      <c r="D57" s="441">
        <v>3519.1800000000003</v>
      </c>
      <c r="E57" s="737">
        <v>0</v>
      </c>
      <c r="F57" s="738"/>
      <c r="G57" s="441">
        <v>0</v>
      </c>
      <c r="H57" s="117"/>
      <c r="I57" s="166" t="s">
        <v>138</v>
      </c>
      <c r="J57" s="166" t="s">
        <v>411</v>
      </c>
      <c r="K57" s="279"/>
    </row>
    <row r="58" spans="1:11" s="194" customFormat="1" ht="52.5" thickBot="1" x14ac:dyDescent="0.35">
      <c r="A58" s="32"/>
      <c r="B58" s="166" t="s">
        <v>412</v>
      </c>
      <c r="C58" s="328">
        <v>2023</v>
      </c>
      <c r="D58" s="441">
        <v>0</v>
      </c>
      <c r="E58" s="737">
        <v>0</v>
      </c>
      <c r="F58" s="738"/>
      <c r="G58" s="441">
        <v>0</v>
      </c>
      <c r="H58" s="117"/>
      <c r="I58" s="166" t="s">
        <v>138</v>
      </c>
      <c r="J58" s="166" t="s">
        <v>1194</v>
      </c>
      <c r="K58" s="279"/>
    </row>
    <row r="59" spans="1:11" s="194" customFormat="1" ht="52.5" thickBot="1" x14ac:dyDescent="0.35">
      <c r="A59" s="32"/>
      <c r="B59" s="166" t="s">
        <v>413</v>
      </c>
      <c r="C59" s="328" t="s">
        <v>3</v>
      </c>
      <c r="D59" s="441">
        <v>0</v>
      </c>
      <c r="E59" s="737">
        <v>0</v>
      </c>
      <c r="F59" s="738"/>
      <c r="G59" s="441">
        <v>0</v>
      </c>
      <c r="H59" s="117"/>
      <c r="I59" s="166" t="s">
        <v>991</v>
      </c>
      <c r="J59" s="166" t="s">
        <v>414</v>
      </c>
      <c r="K59" s="279"/>
    </row>
    <row r="60" spans="1:11" s="194" customFormat="1" ht="26.5" thickBot="1" x14ac:dyDescent="0.35">
      <c r="A60" s="32"/>
      <c r="B60" s="278" t="s">
        <v>415</v>
      </c>
      <c r="C60" s="444"/>
      <c r="D60" s="445"/>
      <c r="E60" s="446"/>
      <c r="F60" s="447"/>
      <c r="G60" s="445"/>
      <c r="H60" s="117"/>
      <c r="I60" s="279"/>
      <c r="J60" s="279"/>
      <c r="K60" s="279"/>
    </row>
    <row r="61" spans="1:11" s="194" customFormat="1" ht="65.5" thickBot="1" x14ac:dyDescent="0.35">
      <c r="A61" s="32"/>
      <c r="B61" s="166" t="s">
        <v>416</v>
      </c>
      <c r="C61" s="328" t="s">
        <v>3</v>
      </c>
      <c r="D61" s="434">
        <v>1173.0600000000002</v>
      </c>
      <c r="E61" s="732">
        <v>0</v>
      </c>
      <c r="F61" s="726"/>
      <c r="G61" s="434">
        <v>0</v>
      </c>
      <c r="H61" s="117"/>
      <c r="I61" s="166" t="s">
        <v>871</v>
      </c>
      <c r="J61" s="166" t="s">
        <v>872</v>
      </c>
      <c r="K61" s="279"/>
    </row>
    <row r="62" spans="1:11" s="194" customFormat="1" ht="16" thickBot="1" x14ac:dyDescent="0.35">
      <c r="A62" s="32"/>
      <c r="B62" s="526" t="s">
        <v>996</v>
      </c>
      <c r="C62" s="337"/>
      <c r="D62" s="532">
        <f>SUM(D9:D12,D14,D16:D23,D25:D29,D31:D33,D35:D41,D43:D46,D48:D51,D53:D59,D61)</f>
        <v>190377.91999999995</v>
      </c>
      <c r="E62" s="739">
        <f>SUM(E9:E12,E14,E16:E23,E25:E29,E31:E33,E35:E41,E43:E46,E48:E51,E53:E59,E61)</f>
        <v>32737.480000000003</v>
      </c>
      <c r="F62" s="740"/>
      <c r="G62" s="532">
        <f>SUM(G9:G12,G14,G16:G23,G25:G29,G31:G33,G35:G41,G43:G46,G48:G51,G53:G59,G61)</f>
        <v>23864.48</v>
      </c>
      <c r="H62" s="337"/>
      <c r="I62" s="531"/>
      <c r="J62" s="531"/>
      <c r="K62" s="531"/>
    </row>
    <row r="63" spans="1:11" s="194" customFormat="1" ht="16" thickBot="1" x14ac:dyDescent="0.35">
      <c r="A63" s="32"/>
      <c r="B63" s="529" t="s">
        <v>297</v>
      </c>
      <c r="C63" s="337"/>
      <c r="D63" s="532">
        <v>0</v>
      </c>
      <c r="E63" s="739">
        <v>0</v>
      </c>
      <c r="F63" s="740"/>
      <c r="G63" s="532">
        <v>0</v>
      </c>
      <c r="H63" s="337"/>
      <c r="I63" s="531"/>
      <c r="J63" s="531"/>
      <c r="K63" s="531"/>
    </row>
    <row r="64" spans="1:11" s="194" customFormat="1" ht="16" thickBot="1" x14ac:dyDescent="0.35">
      <c r="A64" s="32"/>
      <c r="B64" s="529" t="s">
        <v>417</v>
      </c>
      <c r="C64" s="337"/>
      <c r="D64" s="532">
        <f>D62</f>
        <v>190377.91999999995</v>
      </c>
      <c r="E64" s="739">
        <f>E62</f>
        <v>32737.480000000003</v>
      </c>
      <c r="F64" s="740"/>
      <c r="G64" s="532">
        <f>G62</f>
        <v>23864.48</v>
      </c>
      <c r="H64" s="337"/>
      <c r="I64" s="531"/>
      <c r="J64" s="531"/>
      <c r="K64" s="531"/>
    </row>
    <row r="65" spans="1:1" s="194" customFormat="1" x14ac:dyDescent="0.3">
      <c r="A65" s="32"/>
    </row>
    <row r="66" spans="1:1" s="194" customFormat="1" x14ac:dyDescent="0.3">
      <c r="A66" s="32"/>
    </row>
    <row r="67" spans="1:1" s="194" customFormat="1" x14ac:dyDescent="0.3">
      <c r="A67" s="32"/>
    </row>
  </sheetData>
  <mergeCells count="70">
    <mergeCell ref="E62:F62"/>
    <mergeCell ref="E63:F63"/>
    <mergeCell ref="E64:F64"/>
    <mergeCell ref="E49:F49"/>
    <mergeCell ref="E51:F51"/>
    <mergeCell ref="E53:F53"/>
    <mergeCell ref="E56:F56"/>
    <mergeCell ref="E58:F58"/>
    <mergeCell ref="E50:F50"/>
    <mergeCell ref="E54:F54"/>
    <mergeCell ref="E55:F55"/>
    <mergeCell ref="E57:F57"/>
    <mergeCell ref="E45:F45"/>
    <mergeCell ref="E61:F61"/>
    <mergeCell ref="E59:F59"/>
    <mergeCell ref="E39:F39"/>
    <mergeCell ref="E40:F40"/>
    <mergeCell ref="E41:F41"/>
    <mergeCell ref="E43:F43"/>
    <mergeCell ref="E44:F44"/>
    <mergeCell ref="E46:F46"/>
    <mergeCell ref="E14:F14"/>
    <mergeCell ref="E48:F48"/>
    <mergeCell ref="E22:F22"/>
    <mergeCell ref="E23:F23"/>
    <mergeCell ref="E25:F25"/>
    <mergeCell ref="E26:F26"/>
    <mergeCell ref="E31:F31"/>
    <mergeCell ref="E32:F32"/>
    <mergeCell ref="E33:F33"/>
    <mergeCell ref="E35:F35"/>
    <mergeCell ref="E27:F27"/>
    <mergeCell ref="E28:F28"/>
    <mergeCell ref="E29:F29"/>
    <mergeCell ref="E36:F36"/>
    <mergeCell ref="E37:F37"/>
    <mergeCell ref="E38:F38"/>
    <mergeCell ref="C1:E1"/>
    <mergeCell ref="F1:G1"/>
    <mergeCell ref="I1:K1"/>
    <mergeCell ref="C2:E2"/>
    <mergeCell ref="F2:G2"/>
    <mergeCell ref="I2:K2"/>
    <mergeCell ref="E21:F21"/>
    <mergeCell ref="J6:J7"/>
    <mergeCell ref="K6:K7"/>
    <mergeCell ref="E9:F9"/>
    <mergeCell ref="E11:F11"/>
    <mergeCell ref="E16:F16"/>
    <mergeCell ref="I6:I7"/>
    <mergeCell ref="E17:F17"/>
    <mergeCell ref="E18:F18"/>
    <mergeCell ref="E19:F19"/>
    <mergeCell ref="E20:F20"/>
    <mergeCell ref="D6:G6"/>
    <mergeCell ref="H6:H7"/>
    <mergeCell ref="E7:F7"/>
    <mergeCell ref="E10:F10"/>
    <mergeCell ref="E12:F12"/>
    <mergeCell ref="A7:A8"/>
    <mergeCell ref="I3:K3"/>
    <mergeCell ref="C5:E5"/>
    <mergeCell ref="F5:G5"/>
    <mergeCell ref="I5:K5"/>
    <mergeCell ref="B6:B7"/>
    <mergeCell ref="C6:C7"/>
    <mergeCell ref="C3:E3"/>
    <mergeCell ref="F3:G3"/>
    <mergeCell ref="C4:E4"/>
    <mergeCell ref="F4:G4"/>
  </mergeCells>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zoomScale="50" zoomScaleNormal="50" workbookViewId="0">
      <pane ySplit="2" topLeftCell="A3" activePane="bottomLeft" state="frozen"/>
      <selection pane="bottomLeft" activeCell="W50" sqref="W50"/>
    </sheetView>
  </sheetViews>
  <sheetFormatPr defaultColWidth="9.1796875" defaultRowHeight="14" x14ac:dyDescent="0.3"/>
  <cols>
    <col min="1" max="1" width="9.1796875" style="1"/>
    <col min="2" max="2" width="37.36328125" style="1" customWidth="1"/>
    <col min="3" max="4" width="8.6328125" style="1" customWidth="1"/>
    <col min="5" max="5" width="4.6328125" style="1" customWidth="1"/>
    <col min="6" max="6" width="6.453125" style="1" customWidth="1"/>
    <col min="7" max="7" width="11.90625" style="1" customWidth="1"/>
    <col min="8" max="8" width="9.6328125" style="1" customWidth="1"/>
    <col min="9" max="16384" width="9.1796875" style="1"/>
  </cols>
  <sheetData>
    <row r="1" spans="1:13" s="32" customFormat="1" ht="66" customHeight="1" thickBot="1" x14ac:dyDescent="0.35">
      <c r="A1" s="132" t="s">
        <v>45</v>
      </c>
      <c r="B1" s="134" t="s">
        <v>198</v>
      </c>
      <c r="C1" s="570" t="s">
        <v>1013</v>
      </c>
      <c r="D1" s="571"/>
      <c r="E1" s="572"/>
      <c r="F1" s="570" t="s">
        <v>1068</v>
      </c>
      <c r="G1" s="572"/>
      <c r="H1" s="134" t="s">
        <v>1069</v>
      </c>
      <c r="I1" s="570" t="s">
        <v>355</v>
      </c>
      <c r="J1" s="571"/>
      <c r="K1" s="572"/>
    </row>
    <row r="2" spans="1:13" ht="14.5" thickBot="1" x14ac:dyDescent="0.35">
      <c r="A2" s="9"/>
      <c r="B2" s="747" t="s">
        <v>121</v>
      </c>
      <c r="C2" s="748"/>
      <c r="D2" s="748"/>
      <c r="E2" s="748"/>
      <c r="F2" s="748"/>
      <c r="G2" s="748"/>
      <c r="H2" s="748"/>
      <c r="I2" s="748"/>
      <c r="J2" s="748"/>
      <c r="K2" s="749"/>
    </row>
    <row r="3" spans="1:13" ht="14.5" thickBot="1" x14ac:dyDescent="0.35">
      <c r="A3" s="9"/>
      <c r="B3" s="16" t="s">
        <v>122</v>
      </c>
      <c r="C3" s="27"/>
      <c r="D3" s="27"/>
      <c r="E3" s="27"/>
      <c r="F3" s="27"/>
      <c r="G3" s="27"/>
      <c r="H3" s="17"/>
      <c r="I3" s="27"/>
      <c r="J3" s="27"/>
      <c r="K3" s="28"/>
    </row>
    <row r="4" spans="1:13" s="66" customFormat="1" ht="26.5" thickBot="1" x14ac:dyDescent="0.35">
      <c r="A4" s="114"/>
      <c r="B4" s="183" t="s">
        <v>930</v>
      </c>
      <c r="C4" s="750" t="s">
        <v>874</v>
      </c>
      <c r="D4" s="751"/>
      <c r="E4" s="752"/>
      <c r="F4" s="750">
        <v>0.55000000000000004</v>
      </c>
      <c r="G4" s="752"/>
      <c r="H4" s="173">
        <v>0.62</v>
      </c>
      <c r="I4" s="753"/>
      <c r="J4" s="754"/>
      <c r="K4" s="755"/>
    </row>
    <row r="5" spans="1:13" s="66" customFormat="1" ht="39.5" thickBot="1" x14ac:dyDescent="0.35">
      <c r="A5" s="114"/>
      <c r="B5" s="155" t="s">
        <v>929</v>
      </c>
      <c r="C5" s="750" t="s">
        <v>995</v>
      </c>
      <c r="D5" s="751"/>
      <c r="E5" s="752"/>
      <c r="F5" s="750">
        <v>0.71</v>
      </c>
      <c r="G5" s="752"/>
      <c r="H5" s="173">
        <v>0.77</v>
      </c>
      <c r="I5" s="753"/>
      <c r="J5" s="754"/>
      <c r="K5" s="755"/>
    </row>
    <row r="6" spans="1:13" s="66" customFormat="1" ht="39.5" thickBot="1" x14ac:dyDescent="0.35">
      <c r="A6" s="114"/>
      <c r="B6" s="189" t="s">
        <v>873</v>
      </c>
      <c r="C6" s="750">
        <v>0.5</v>
      </c>
      <c r="D6" s="751"/>
      <c r="E6" s="752"/>
      <c r="F6" s="750">
        <v>0.61</v>
      </c>
      <c r="G6" s="752"/>
      <c r="H6" s="173">
        <v>0.68</v>
      </c>
      <c r="I6" s="107"/>
      <c r="J6" s="108"/>
      <c r="K6" s="109"/>
    </row>
    <row r="7" spans="1:13" ht="14.5" customHeight="1" thickBot="1" x14ac:dyDescent="0.35">
      <c r="A7" s="3"/>
      <c r="B7" s="681" t="s">
        <v>123</v>
      </c>
      <c r="C7" s="681" t="s">
        <v>47</v>
      </c>
      <c r="D7" s="744" t="s">
        <v>120</v>
      </c>
      <c r="E7" s="745"/>
      <c r="F7" s="745"/>
      <c r="G7" s="746"/>
      <c r="H7" s="681" t="s">
        <v>50</v>
      </c>
      <c r="I7" s="681" t="s">
        <v>51</v>
      </c>
      <c r="J7" s="756" t="s">
        <v>52</v>
      </c>
      <c r="K7" s="681" t="s">
        <v>53</v>
      </c>
    </row>
    <row r="8" spans="1:13" ht="20.5" customHeight="1" thickBot="1" x14ac:dyDescent="0.35">
      <c r="A8" s="3"/>
      <c r="B8" s="682"/>
      <c r="C8" s="682"/>
      <c r="D8" s="4" t="s">
        <v>124</v>
      </c>
      <c r="E8" s="744" t="s">
        <v>125</v>
      </c>
      <c r="F8" s="746"/>
      <c r="G8" s="4" t="s">
        <v>126</v>
      </c>
      <c r="H8" s="682"/>
      <c r="I8" s="682"/>
      <c r="J8" s="757"/>
      <c r="K8" s="682"/>
    </row>
    <row r="9" spans="1:13" ht="23.5" thickBot="1" x14ac:dyDescent="0.35">
      <c r="A9" s="742"/>
      <c r="B9" s="15" t="s">
        <v>127</v>
      </c>
      <c r="C9" s="6"/>
      <c r="D9" s="7"/>
      <c r="E9" s="7"/>
      <c r="F9" s="7"/>
      <c r="G9" s="7"/>
      <c r="H9" s="7"/>
      <c r="I9" s="7"/>
      <c r="J9" s="7"/>
      <c r="K9" s="8"/>
    </row>
    <row r="10" spans="1:13" ht="26.5" thickBot="1" x14ac:dyDescent="0.35">
      <c r="A10" s="743"/>
      <c r="B10" s="103" t="s">
        <v>128</v>
      </c>
      <c r="C10" s="328">
        <v>2022</v>
      </c>
      <c r="D10" s="441">
        <v>2932.65</v>
      </c>
      <c r="E10" s="737">
        <v>2250000</v>
      </c>
      <c r="F10" s="738"/>
      <c r="G10" s="441">
        <v>2250000</v>
      </c>
      <c r="H10" s="103"/>
      <c r="I10" s="103" t="s">
        <v>129</v>
      </c>
      <c r="J10" s="103" t="s">
        <v>131</v>
      </c>
      <c r="K10" s="26"/>
    </row>
    <row r="11" spans="1:13" ht="143.5" thickBot="1" x14ac:dyDescent="0.35">
      <c r="A11" s="5"/>
      <c r="B11" s="103" t="s">
        <v>1195</v>
      </c>
      <c r="C11" s="328">
        <v>2022</v>
      </c>
      <c r="D11" s="441">
        <v>7038.36</v>
      </c>
      <c r="E11" s="737">
        <v>4416720</v>
      </c>
      <c r="F11" s="738"/>
      <c r="G11" s="441">
        <v>4416720</v>
      </c>
      <c r="H11" s="103"/>
      <c r="I11" s="103" t="s">
        <v>129</v>
      </c>
      <c r="J11" s="103" t="s">
        <v>1196</v>
      </c>
      <c r="K11" s="26"/>
    </row>
    <row r="12" spans="1:13" ht="39.5" thickBot="1" x14ac:dyDescent="0.35">
      <c r="A12" s="9"/>
      <c r="B12" s="103" t="s">
        <v>1201</v>
      </c>
      <c r="C12" s="328">
        <v>2022</v>
      </c>
      <c r="D12" s="441">
        <v>2932.6500000000005</v>
      </c>
      <c r="E12" s="737">
        <v>0</v>
      </c>
      <c r="F12" s="738"/>
      <c r="G12" s="441">
        <v>0</v>
      </c>
      <c r="H12" s="103"/>
      <c r="I12" s="103" t="s">
        <v>130</v>
      </c>
      <c r="J12" s="103" t="s">
        <v>1202</v>
      </c>
      <c r="K12" s="26"/>
    </row>
    <row r="13" spans="1:13" ht="52.5" thickBot="1" x14ac:dyDescent="0.35">
      <c r="A13" s="9"/>
      <c r="B13" s="103" t="s">
        <v>1203</v>
      </c>
      <c r="C13" s="328" t="s">
        <v>3</v>
      </c>
      <c r="D13" s="441">
        <v>2650</v>
      </c>
      <c r="E13" s="737">
        <v>2650</v>
      </c>
      <c r="F13" s="738"/>
      <c r="G13" s="441">
        <v>2650</v>
      </c>
      <c r="H13" s="103"/>
      <c r="I13" s="103" t="s">
        <v>27</v>
      </c>
      <c r="J13" s="103" t="s">
        <v>132</v>
      </c>
      <c r="K13" s="26"/>
    </row>
    <row r="14" spans="1:13" ht="39.5" thickBot="1" x14ac:dyDescent="0.35">
      <c r="A14" s="164"/>
      <c r="B14" s="117" t="s">
        <v>133</v>
      </c>
      <c r="C14" s="328">
        <v>2021</v>
      </c>
      <c r="D14" s="441">
        <v>1466.325</v>
      </c>
      <c r="E14" s="737">
        <v>0</v>
      </c>
      <c r="F14" s="738"/>
      <c r="G14" s="441">
        <v>0</v>
      </c>
      <c r="H14" s="287"/>
      <c r="I14" s="117" t="s">
        <v>27</v>
      </c>
      <c r="J14" s="117" t="s">
        <v>134</v>
      </c>
      <c r="K14" s="288"/>
    </row>
    <row r="15" spans="1:13" ht="26.5" thickBot="1" x14ac:dyDescent="0.35">
      <c r="A15" s="289"/>
      <c r="B15" s="117" t="s">
        <v>135</v>
      </c>
      <c r="C15" s="328">
        <v>2022</v>
      </c>
      <c r="D15" s="441">
        <v>2932.65</v>
      </c>
      <c r="E15" s="737">
        <v>0</v>
      </c>
      <c r="F15" s="738"/>
      <c r="G15" s="441">
        <v>0</v>
      </c>
      <c r="H15" s="117"/>
      <c r="I15" s="117" t="s">
        <v>129</v>
      </c>
      <c r="J15" s="117" t="s">
        <v>131</v>
      </c>
      <c r="K15" s="121"/>
    </row>
    <row r="16" spans="1:13" ht="65.5" thickBot="1" x14ac:dyDescent="0.35">
      <c r="A16" s="164"/>
      <c r="B16" s="117" t="s">
        <v>136</v>
      </c>
      <c r="C16" s="328" t="s">
        <v>11</v>
      </c>
      <c r="D16" s="441">
        <v>2450</v>
      </c>
      <c r="E16" s="737">
        <v>0</v>
      </c>
      <c r="F16" s="738"/>
      <c r="G16" s="441">
        <v>0</v>
      </c>
      <c r="H16" s="117"/>
      <c r="I16" s="117" t="s">
        <v>1204</v>
      </c>
      <c r="J16" s="117" t="s">
        <v>139</v>
      </c>
      <c r="K16" s="121"/>
      <c r="L16" s="66"/>
      <c r="M16" s="66"/>
    </row>
    <row r="17" spans="1:13" ht="65.5" thickBot="1" x14ac:dyDescent="0.35">
      <c r="A17" s="67"/>
      <c r="B17" s="68" t="s">
        <v>137</v>
      </c>
      <c r="C17" s="328" t="s">
        <v>11</v>
      </c>
      <c r="D17" s="441">
        <v>2450</v>
      </c>
      <c r="E17" s="737">
        <v>0</v>
      </c>
      <c r="F17" s="738"/>
      <c r="G17" s="441">
        <v>0</v>
      </c>
      <c r="H17" s="68"/>
      <c r="I17" s="68" t="s">
        <v>138</v>
      </c>
      <c r="J17" s="68" t="s">
        <v>139</v>
      </c>
      <c r="K17" s="20"/>
      <c r="L17" s="66"/>
      <c r="M17" s="66"/>
    </row>
    <row r="18" spans="1:13" s="32" customFormat="1" ht="52.5" thickBot="1" x14ac:dyDescent="0.35">
      <c r="A18" s="206"/>
      <c r="B18" s="404" t="s">
        <v>1205</v>
      </c>
      <c r="C18" s="328">
        <v>2022</v>
      </c>
      <c r="D18" s="441">
        <v>1173.0600000000002</v>
      </c>
      <c r="E18" s="737">
        <v>0</v>
      </c>
      <c r="F18" s="738"/>
      <c r="G18" s="441">
        <v>0</v>
      </c>
      <c r="H18" s="128"/>
      <c r="I18" s="128" t="s">
        <v>129</v>
      </c>
      <c r="J18" s="404" t="s">
        <v>1207</v>
      </c>
      <c r="K18" s="448"/>
      <c r="L18" s="66"/>
      <c r="M18" s="66"/>
    </row>
    <row r="19" spans="1:13" ht="52.5" thickBot="1" x14ac:dyDescent="0.35">
      <c r="A19" s="206"/>
      <c r="B19" s="404" t="s">
        <v>1206</v>
      </c>
      <c r="C19" s="328">
        <v>2022</v>
      </c>
      <c r="D19" s="441"/>
      <c r="E19" s="737"/>
      <c r="F19" s="738"/>
      <c r="G19" s="441"/>
      <c r="H19" s="128"/>
      <c r="I19" s="128" t="s">
        <v>129</v>
      </c>
      <c r="J19" s="404" t="s">
        <v>1207</v>
      </c>
      <c r="K19" s="448"/>
      <c r="L19" s="66"/>
      <c r="M19" s="66"/>
    </row>
    <row r="20" spans="1:13" ht="26.5" thickBot="1" x14ac:dyDescent="0.35">
      <c r="A20" s="123"/>
      <c r="B20" s="21" t="s">
        <v>140</v>
      </c>
      <c r="C20" s="449"/>
      <c r="D20" s="450"/>
      <c r="E20" s="758"/>
      <c r="F20" s="759"/>
      <c r="G20" s="450"/>
      <c r="H20" s="124"/>
      <c r="I20" s="124"/>
      <c r="J20" s="124"/>
      <c r="K20" s="124"/>
      <c r="L20" s="66"/>
      <c r="M20" s="66"/>
    </row>
    <row r="21" spans="1:13" ht="104.5" customHeight="1" thickBot="1" x14ac:dyDescent="0.35">
      <c r="A21" s="67"/>
      <c r="B21" s="68" t="s">
        <v>141</v>
      </c>
      <c r="C21" s="328">
        <v>2022</v>
      </c>
      <c r="D21" s="441">
        <v>2932.65</v>
      </c>
      <c r="E21" s="737">
        <v>2932.65</v>
      </c>
      <c r="F21" s="760"/>
      <c r="G21" s="441">
        <v>0</v>
      </c>
      <c r="H21" s="68"/>
      <c r="I21" s="68" t="s">
        <v>129</v>
      </c>
      <c r="J21" s="68" t="s">
        <v>875</v>
      </c>
      <c r="K21" s="68"/>
      <c r="L21" s="66"/>
      <c r="M21" s="66"/>
    </row>
    <row r="22" spans="1:13" ht="52.5" thickBot="1" x14ac:dyDescent="0.35">
      <c r="A22" s="452"/>
      <c r="B22" s="453" t="s">
        <v>1208</v>
      </c>
      <c r="C22" s="454" t="s">
        <v>3</v>
      </c>
      <c r="D22" s="455">
        <f t="shared" ref="D22:E22" si="0">10000+5000+3200</f>
        <v>18200</v>
      </c>
      <c r="E22" s="761">
        <f t="shared" si="0"/>
        <v>18200</v>
      </c>
      <c r="F22" s="762"/>
      <c r="G22" s="455">
        <f>10000+5000+3200</f>
        <v>18200</v>
      </c>
      <c r="H22" s="456"/>
      <c r="I22" s="456" t="s">
        <v>129</v>
      </c>
      <c r="J22" s="404" t="s">
        <v>1209</v>
      </c>
      <c r="K22" s="456"/>
      <c r="L22" s="66"/>
      <c r="M22" s="66"/>
    </row>
    <row r="23" spans="1:13" ht="52.5" thickBot="1" x14ac:dyDescent="0.35">
      <c r="A23" s="457"/>
      <c r="B23" s="456" t="s">
        <v>142</v>
      </c>
      <c r="C23" s="454" t="s">
        <v>3</v>
      </c>
      <c r="D23" s="455">
        <f t="shared" ref="D23:E23" si="1">5000+2500+2450</f>
        <v>9950</v>
      </c>
      <c r="E23" s="761">
        <f t="shared" si="1"/>
        <v>9950</v>
      </c>
      <c r="F23" s="762"/>
      <c r="G23" s="455">
        <f>5000+2500+2450</f>
        <v>9950</v>
      </c>
      <c r="H23" s="456"/>
      <c r="I23" s="456" t="s">
        <v>144</v>
      </c>
      <c r="J23" s="404" t="s">
        <v>1209</v>
      </c>
      <c r="K23" s="456"/>
      <c r="L23" s="66"/>
      <c r="M23" s="66"/>
    </row>
    <row r="24" spans="1:13" ht="52.5" thickBot="1" x14ac:dyDescent="0.35">
      <c r="A24" s="67"/>
      <c r="B24" s="68" t="s">
        <v>876</v>
      </c>
      <c r="C24" s="328">
        <v>2021</v>
      </c>
      <c r="D24" s="441">
        <v>2932.65</v>
      </c>
      <c r="E24" s="737">
        <v>2932.65</v>
      </c>
      <c r="F24" s="738"/>
      <c r="G24" s="441">
        <v>0</v>
      </c>
      <c r="H24" s="68"/>
      <c r="I24" s="68" t="s">
        <v>138</v>
      </c>
      <c r="J24" s="68" t="s">
        <v>393</v>
      </c>
      <c r="K24" s="68"/>
      <c r="L24" s="66"/>
      <c r="M24" s="66"/>
    </row>
    <row r="25" spans="1:13" ht="26.5" thickBot="1" x14ac:dyDescent="0.35">
      <c r="A25" s="67"/>
      <c r="B25" s="68" t="s">
        <v>145</v>
      </c>
      <c r="C25" s="328">
        <v>2022</v>
      </c>
      <c r="D25" s="441">
        <v>4105.7100000000009</v>
      </c>
      <c r="E25" s="737">
        <v>0</v>
      </c>
      <c r="F25" s="738"/>
      <c r="G25" s="441">
        <v>0</v>
      </c>
      <c r="H25" s="68"/>
      <c r="I25" s="68" t="s">
        <v>129</v>
      </c>
      <c r="J25" s="68" t="s">
        <v>72</v>
      </c>
      <c r="K25" s="68"/>
      <c r="L25" s="66"/>
      <c r="M25" s="66"/>
    </row>
    <row r="26" spans="1:13" ht="52.5" thickBot="1" x14ac:dyDescent="0.35">
      <c r="A26" s="67"/>
      <c r="B26" s="68" t="s">
        <v>146</v>
      </c>
      <c r="C26" s="328">
        <v>2022</v>
      </c>
      <c r="D26" s="441">
        <v>0</v>
      </c>
      <c r="E26" s="737">
        <v>135200</v>
      </c>
      <c r="F26" s="738"/>
      <c r="G26" s="441">
        <v>0</v>
      </c>
      <c r="H26" s="68"/>
      <c r="I26" s="68" t="s">
        <v>129</v>
      </c>
      <c r="J26" s="68" t="s">
        <v>393</v>
      </c>
      <c r="K26" s="68"/>
      <c r="L26" s="66"/>
      <c r="M26" s="66"/>
    </row>
    <row r="27" spans="1:13" ht="26.5" thickBot="1" x14ac:dyDescent="0.35">
      <c r="A27" s="67"/>
      <c r="B27" s="120" t="s">
        <v>147</v>
      </c>
      <c r="C27" s="444"/>
      <c r="D27" s="445"/>
      <c r="E27" s="763"/>
      <c r="F27" s="729"/>
      <c r="G27" s="445"/>
      <c r="H27" s="68"/>
      <c r="I27" s="20"/>
      <c r="J27" s="20"/>
      <c r="K27" s="20"/>
      <c r="L27" s="66"/>
      <c r="M27" s="66"/>
    </row>
    <row r="28" spans="1:13" ht="39.5" thickBot="1" x14ac:dyDescent="0.35">
      <c r="A28" s="67"/>
      <c r="B28" s="68" t="s">
        <v>148</v>
      </c>
      <c r="C28" s="328">
        <v>2021</v>
      </c>
      <c r="D28" s="441">
        <v>0</v>
      </c>
      <c r="E28" s="737">
        <f>180000+45000</f>
        <v>225000</v>
      </c>
      <c r="F28" s="738"/>
      <c r="G28" s="441">
        <v>0</v>
      </c>
      <c r="H28" s="68"/>
      <c r="I28" s="68" t="s">
        <v>28</v>
      </c>
      <c r="J28" s="68" t="s">
        <v>149</v>
      </c>
      <c r="K28" s="20"/>
      <c r="L28" s="66"/>
      <c r="M28" s="66"/>
    </row>
    <row r="29" spans="1:13" ht="26.5" thickBot="1" x14ac:dyDescent="0.35">
      <c r="A29" s="67"/>
      <c r="B29" s="68" t="s">
        <v>877</v>
      </c>
      <c r="C29" s="328">
        <v>2022</v>
      </c>
      <c r="D29" s="441">
        <v>2500</v>
      </c>
      <c r="E29" s="737">
        <v>0</v>
      </c>
      <c r="F29" s="738"/>
      <c r="G29" s="441">
        <v>0</v>
      </c>
      <c r="H29" s="68"/>
      <c r="I29" s="68" t="s">
        <v>60</v>
      </c>
      <c r="J29" s="68" t="s">
        <v>75</v>
      </c>
      <c r="K29" s="20"/>
      <c r="L29" s="66"/>
      <c r="M29" s="66"/>
    </row>
    <row r="30" spans="1:13" s="32" customFormat="1" ht="52.5" thickBot="1" x14ac:dyDescent="0.35">
      <c r="A30" s="67"/>
      <c r="B30" s="68" t="s">
        <v>878</v>
      </c>
      <c r="C30" s="328">
        <v>2022</v>
      </c>
      <c r="D30" s="441">
        <v>2932.65</v>
      </c>
      <c r="E30" s="737">
        <v>2932.65</v>
      </c>
      <c r="F30" s="738"/>
      <c r="G30" s="441">
        <v>2932.65</v>
      </c>
      <c r="H30" s="68"/>
      <c r="I30" s="68" t="s">
        <v>60</v>
      </c>
      <c r="J30" s="68" t="s">
        <v>879</v>
      </c>
      <c r="K30" s="20"/>
      <c r="L30" s="66"/>
      <c r="M30" s="66"/>
    </row>
    <row r="31" spans="1:13" ht="26.5" thickBot="1" x14ac:dyDescent="0.35">
      <c r="A31" s="67"/>
      <c r="B31" s="68" t="s">
        <v>150</v>
      </c>
      <c r="C31" s="328" t="s">
        <v>3</v>
      </c>
      <c r="D31" s="441">
        <v>2500</v>
      </c>
      <c r="E31" s="737">
        <v>0</v>
      </c>
      <c r="F31" s="738"/>
      <c r="G31" s="441">
        <v>0</v>
      </c>
      <c r="H31" s="68"/>
      <c r="I31" s="68" t="s">
        <v>64</v>
      </c>
      <c r="J31" s="68" t="s">
        <v>75</v>
      </c>
      <c r="K31" s="20"/>
      <c r="L31" s="66"/>
      <c r="M31" s="66"/>
    </row>
    <row r="32" spans="1:13" s="32" customFormat="1" ht="52.5" thickBot="1" x14ac:dyDescent="0.35">
      <c r="A32" s="67"/>
      <c r="B32" s="68" t="s">
        <v>880</v>
      </c>
      <c r="C32" s="328" t="s">
        <v>3</v>
      </c>
      <c r="D32" s="441">
        <v>2932.65</v>
      </c>
      <c r="E32" s="737">
        <v>2932.65</v>
      </c>
      <c r="F32" s="738"/>
      <c r="G32" s="441">
        <v>2932.65</v>
      </c>
      <c r="H32" s="68"/>
      <c r="I32" s="68"/>
      <c r="J32" s="68" t="s">
        <v>879</v>
      </c>
      <c r="K32" s="20"/>
      <c r="L32" s="66"/>
      <c r="M32" s="66"/>
    </row>
    <row r="33" spans="1:13" ht="52.5" thickBot="1" x14ac:dyDescent="0.35">
      <c r="A33" s="67"/>
      <c r="B33" s="68" t="s">
        <v>151</v>
      </c>
      <c r="C33" s="328" t="s">
        <v>3</v>
      </c>
      <c r="D33" s="441">
        <f>3*30000</f>
        <v>90000</v>
      </c>
      <c r="E33" s="737">
        <f>3*15000</f>
        <v>45000</v>
      </c>
      <c r="F33" s="738"/>
      <c r="G33" s="441">
        <f>3*14100</f>
        <v>42300</v>
      </c>
      <c r="H33" s="68"/>
      <c r="I33" s="68" t="s">
        <v>152</v>
      </c>
      <c r="J33" s="68" t="s">
        <v>1210</v>
      </c>
      <c r="K33" s="20"/>
      <c r="L33" s="66"/>
      <c r="M33" s="66"/>
    </row>
    <row r="34" spans="1:13" s="175" customFormat="1" ht="14.5" thickBot="1" x14ac:dyDescent="0.35">
      <c r="A34" s="88"/>
      <c r="B34" s="336" t="s">
        <v>997</v>
      </c>
      <c r="C34" s="337"/>
      <c r="D34" s="532">
        <f>SUM(D10:D19,D21:D26,D28:D33)</f>
        <v>165012.005</v>
      </c>
      <c r="E34" s="739">
        <f>SUM(E10:E19,E21:E26,E28:E33)</f>
        <v>7114450.6000000015</v>
      </c>
      <c r="F34" s="740"/>
      <c r="G34" s="532">
        <f>SUM(G10:G19,G21:G26,G28:G33)</f>
        <v>6745685.3000000007</v>
      </c>
      <c r="H34" s="337"/>
      <c r="I34" s="337"/>
      <c r="J34" s="337"/>
      <c r="K34" s="337"/>
    </row>
    <row r="35" spans="1:13" s="175" customFormat="1" ht="16.5" customHeight="1" thickBot="1" x14ac:dyDescent="0.35">
      <c r="A35" s="88"/>
      <c r="B35" s="339" t="s">
        <v>251</v>
      </c>
      <c r="C35" s="337"/>
      <c r="D35" s="532">
        <v>0</v>
      </c>
      <c r="E35" s="739">
        <v>0</v>
      </c>
      <c r="F35" s="740"/>
      <c r="G35" s="532">
        <v>0</v>
      </c>
      <c r="H35" s="337"/>
      <c r="I35" s="337"/>
      <c r="J35" s="337"/>
      <c r="K35" s="337"/>
    </row>
    <row r="36" spans="1:13" s="175" customFormat="1" ht="14.5" thickBot="1" x14ac:dyDescent="0.35">
      <c r="A36" s="88"/>
      <c r="B36" s="339" t="s">
        <v>252</v>
      </c>
      <c r="C36" s="337"/>
      <c r="D36" s="532">
        <v>166185.065</v>
      </c>
      <c r="E36" s="739">
        <v>7114450.6000000015</v>
      </c>
      <c r="F36" s="740"/>
      <c r="G36" s="532">
        <v>6745685.3000000007</v>
      </c>
      <c r="H36" s="337"/>
      <c r="I36" s="337"/>
      <c r="J36" s="337"/>
      <c r="K36" s="337"/>
    </row>
    <row r="37" spans="1:13" s="255" customFormat="1" ht="16.5" customHeight="1" thickBot="1" x14ac:dyDescent="0.4">
      <c r="A37" s="252"/>
      <c r="B37" s="253"/>
      <c r="C37" s="601" t="s">
        <v>956</v>
      </c>
      <c r="D37" s="678" t="s">
        <v>957</v>
      </c>
      <c r="E37" s="679"/>
      <c r="F37" s="679"/>
      <c r="G37" s="680"/>
      <c r="H37" s="596" t="s">
        <v>958</v>
      </c>
      <c r="I37" s="596" t="s">
        <v>959</v>
      </c>
      <c r="J37" s="254"/>
      <c r="K37" s="596" t="s">
        <v>0</v>
      </c>
    </row>
    <row r="38" spans="1:13" s="255" customFormat="1" ht="23.5" thickBot="1" x14ac:dyDescent="0.4">
      <c r="A38" s="256"/>
      <c r="B38" s="257"/>
      <c r="C38" s="602"/>
      <c r="D38" s="290" t="s">
        <v>960</v>
      </c>
      <c r="E38" s="764" t="s">
        <v>961</v>
      </c>
      <c r="F38" s="680"/>
      <c r="G38" s="290" t="s">
        <v>962</v>
      </c>
      <c r="H38" s="597"/>
      <c r="I38" s="597"/>
      <c r="J38" s="259" t="s">
        <v>963</v>
      </c>
      <c r="K38" s="597"/>
    </row>
    <row r="39" spans="1:13" s="255" customFormat="1" ht="16.5" customHeight="1" thickBot="1" x14ac:dyDescent="0.4">
      <c r="A39" s="147"/>
      <c r="B39" s="336" t="s">
        <v>998</v>
      </c>
      <c r="C39" s="337"/>
      <c r="D39" s="451">
        <f>'[1]Kapitulli II (II.1)'!D24+'[1]Kapitulli II (II.2)'!D21+'[1]Kapitulli II (II.3)'!D62+'[1]Kapitulli II (II.4)'!D34</f>
        <v>485539.26499999996</v>
      </c>
      <c r="E39" s="765">
        <f>'[1]Kapitulli II (II.1)'!E24:F24+'[1]Kapitulli II (II.2)'!E21:F21+'[1]Kapitulli II (II.3)'!E62:F62+'[1]Kapitulli II (II.4)'!E34:F34</f>
        <v>7259299.2800000012</v>
      </c>
      <c r="F39" s="766"/>
      <c r="G39" s="451">
        <f>'[1]Kapitulli II (II.1)'!G24+'[1]Kapitulli II (II.2)'!G21+'[1]Kapitulli II (II.3)'!G62+'[1]Kapitulli II (II.4)'!G34</f>
        <v>6876014.8600000003</v>
      </c>
      <c r="H39" s="337"/>
      <c r="I39" s="337"/>
      <c r="J39" s="337"/>
      <c r="K39" s="337"/>
    </row>
    <row r="40" spans="1:13" s="255" customFormat="1" ht="15" thickBot="1" x14ac:dyDescent="0.4">
      <c r="A40" s="147"/>
      <c r="B40" s="339" t="s">
        <v>251</v>
      </c>
      <c r="C40" s="337"/>
      <c r="D40" s="451">
        <f>'[1]Kapitulli II (II.1)'!D25+'[1]Kapitulli II (II.2)'!D22+'[1]Kapitulli II (II.3)'!D63+'[1]Kapitulli II (II.4)'!D35</f>
        <v>0</v>
      </c>
      <c r="E40" s="765">
        <f>'[1]Kapitulli II (II.1)'!E25:F25+'[1]Kapitulli II (II.2)'!E22:F22+'[1]Kapitulli II (II.3)'!E63:F63+'[1]Kapitulli II (II.4)'!E35:F35</f>
        <v>0</v>
      </c>
      <c r="F40" s="766"/>
      <c r="G40" s="451">
        <f>'[1]Kapitulli II (II.1)'!G25+'[1]Kapitulli II (II.2)'!G22+'[1]Kapitulli II (II.3)'!G63+'[1]Kapitulli II (II.4)'!G35</f>
        <v>0</v>
      </c>
      <c r="H40" s="337"/>
      <c r="I40" s="337"/>
      <c r="J40" s="337"/>
      <c r="K40" s="337"/>
    </row>
    <row r="41" spans="1:13" s="255" customFormat="1" ht="15" thickBot="1" x14ac:dyDescent="0.4">
      <c r="A41" s="147"/>
      <c r="B41" s="339" t="s">
        <v>252</v>
      </c>
      <c r="C41" s="337"/>
      <c r="D41" s="451">
        <f>'[1]Kapitulli II (II.1)'!D26+'[1]Kapitulli II (II.2)'!D23+'[1]Kapitulli II (II.3)'!D64+'[1]Kapitulli II (II.4)'!D36</f>
        <v>485539.26499999996</v>
      </c>
      <c r="E41" s="765">
        <f>'[1]Kapitulli II (II.1)'!E26:F26+'[1]Kapitulli II (II.2)'!E23:F23+'[1]Kapitulli II (II.3)'!E64:F64+'[1]Kapitulli II (II.4)'!E36:F36</f>
        <v>7259299.2800000012</v>
      </c>
      <c r="F41" s="766"/>
      <c r="G41" s="451">
        <f>'[1]Kapitulli II (II.1)'!G26+'[1]Kapitulli II (II.2)'!G23+'[1]Kapitulli II (II.3)'!G64+'[1]Kapitulli II (II.4)'!G36</f>
        <v>6876014.8600000003</v>
      </c>
      <c r="H41" s="337"/>
      <c r="I41" s="337"/>
      <c r="J41" s="337"/>
      <c r="K41" s="337"/>
    </row>
    <row r="51" spans="12:12" x14ac:dyDescent="0.3">
      <c r="L51" s="12"/>
    </row>
    <row r="52" spans="12:12" x14ac:dyDescent="0.3">
      <c r="L52" s="12"/>
    </row>
    <row r="53" spans="12:12" x14ac:dyDescent="0.3">
      <c r="L53" s="12"/>
    </row>
    <row r="54" spans="12:12" x14ac:dyDescent="0.3">
      <c r="L54" s="12"/>
    </row>
    <row r="55" spans="12:12" x14ac:dyDescent="0.3">
      <c r="L55" s="12"/>
    </row>
  </sheetData>
  <mergeCells count="57">
    <mergeCell ref="E39:F39"/>
    <mergeCell ref="E40:F40"/>
    <mergeCell ref="E41:F41"/>
    <mergeCell ref="C37:C38"/>
    <mergeCell ref="D37:G37"/>
    <mergeCell ref="H37:H38"/>
    <mergeCell ref="I37:I38"/>
    <mergeCell ref="K37:K38"/>
    <mergeCell ref="E38:F38"/>
    <mergeCell ref="E32:F32"/>
    <mergeCell ref="E34:F34"/>
    <mergeCell ref="E35:F35"/>
    <mergeCell ref="E33:F33"/>
    <mergeCell ref="E36:F36"/>
    <mergeCell ref="I1:K1"/>
    <mergeCell ref="E31:F31"/>
    <mergeCell ref="E17:F17"/>
    <mergeCell ref="E19:F19"/>
    <mergeCell ref="E20:F20"/>
    <mergeCell ref="E21:F21"/>
    <mergeCell ref="E22:F22"/>
    <mergeCell ref="E25:F25"/>
    <mergeCell ref="E23:F23"/>
    <mergeCell ref="E24:F24"/>
    <mergeCell ref="E26:F26"/>
    <mergeCell ref="E27:F27"/>
    <mergeCell ref="E29:F29"/>
    <mergeCell ref="E30:F30"/>
    <mergeCell ref="F6:G6"/>
    <mergeCell ref="E28:F28"/>
    <mergeCell ref="E16:F16"/>
    <mergeCell ref="E13:F13"/>
    <mergeCell ref="E14:F14"/>
    <mergeCell ref="E15:F15"/>
    <mergeCell ref="H7:H8"/>
    <mergeCell ref="E10:F10"/>
    <mergeCell ref="J7:J8"/>
    <mergeCell ref="E11:F11"/>
    <mergeCell ref="E12:F12"/>
    <mergeCell ref="E8:F8"/>
    <mergeCell ref="I7:I8"/>
    <mergeCell ref="C1:E1"/>
    <mergeCell ref="F1:G1"/>
    <mergeCell ref="E18:F18"/>
    <mergeCell ref="A9:A10"/>
    <mergeCell ref="B7:B8"/>
    <mergeCell ref="C7:C8"/>
    <mergeCell ref="D7:G7"/>
    <mergeCell ref="B2:K2"/>
    <mergeCell ref="C4:E4"/>
    <mergeCell ref="F4:G4"/>
    <mergeCell ref="I4:K4"/>
    <mergeCell ref="K7:K8"/>
    <mergeCell ref="C5:E5"/>
    <mergeCell ref="F5:G5"/>
    <mergeCell ref="I5:K5"/>
    <mergeCell ref="C6:E6"/>
  </mergeCells>
  <pageMargins left="0.7" right="0.7" top="0.75" bottom="0.75" header="0.3" footer="0.3"/>
  <pageSetup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
  <sheetViews>
    <sheetView zoomScale="50" zoomScaleNormal="50" workbookViewId="0">
      <pane ySplit="1" topLeftCell="A2" activePane="bottomLeft" state="frozen"/>
      <selection pane="bottomLeft" activeCell="P99" sqref="P99"/>
    </sheetView>
  </sheetViews>
  <sheetFormatPr defaultColWidth="9.1796875" defaultRowHeight="14" x14ac:dyDescent="0.3"/>
  <cols>
    <col min="1" max="1" width="9.1796875" style="32"/>
    <col min="2" max="2" width="37.36328125" style="32" customWidth="1"/>
    <col min="3" max="4" width="8.6328125" style="32" customWidth="1"/>
    <col min="5" max="6" width="4.6328125" style="32" customWidth="1"/>
    <col min="7" max="7" width="8.6328125" style="32" customWidth="1"/>
    <col min="8" max="8" width="9.6328125" style="32" customWidth="1"/>
    <col min="9" max="9" width="9.1796875" style="32"/>
    <col min="10" max="10" width="18" style="32" customWidth="1"/>
    <col min="11" max="11" width="12.6328125" style="32" customWidth="1"/>
    <col min="12" max="16384" width="9.1796875" style="32"/>
  </cols>
  <sheetData>
    <row r="1" spans="1:11" ht="23.75" customHeight="1" thickBot="1" x14ac:dyDescent="0.35">
      <c r="A1" s="132" t="s">
        <v>955</v>
      </c>
      <c r="B1" s="134" t="s">
        <v>198</v>
      </c>
      <c r="C1" s="570" t="s">
        <v>1013</v>
      </c>
      <c r="D1" s="571"/>
      <c r="E1" s="572"/>
      <c r="F1" s="570" t="s">
        <v>1068</v>
      </c>
      <c r="G1" s="572"/>
      <c r="H1" s="134" t="s">
        <v>1069</v>
      </c>
      <c r="I1" s="570" t="s">
        <v>32</v>
      </c>
      <c r="J1" s="571"/>
      <c r="K1" s="572"/>
    </row>
    <row r="2" spans="1:11" ht="26.5" thickBot="1" x14ac:dyDescent="0.35">
      <c r="A2" s="144"/>
      <c r="B2" s="176" t="s">
        <v>568</v>
      </c>
      <c r="C2" s="767"/>
      <c r="D2" s="767"/>
      <c r="E2" s="767"/>
      <c r="F2" s="768"/>
      <c r="G2" s="768"/>
      <c r="H2" s="297"/>
      <c r="I2" s="767"/>
      <c r="J2" s="767"/>
      <c r="K2" s="769"/>
    </row>
    <row r="3" spans="1:11" ht="14.5" thickBot="1" x14ac:dyDescent="0.35">
      <c r="A3" s="144"/>
      <c r="B3" s="298" t="s">
        <v>881</v>
      </c>
      <c r="C3" s="299"/>
      <c r="D3" s="299" t="s">
        <v>882</v>
      </c>
      <c r="E3" s="299"/>
      <c r="F3" s="300"/>
      <c r="G3" s="300"/>
      <c r="H3" s="297"/>
      <c r="I3" s="299"/>
      <c r="J3" s="299"/>
      <c r="K3" s="301"/>
    </row>
    <row r="4" spans="1:11" ht="26.5" thickBot="1" x14ac:dyDescent="0.35">
      <c r="A4" s="147"/>
      <c r="B4" s="151" t="s">
        <v>1014</v>
      </c>
      <c r="C4" s="593" t="s">
        <v>1031</v>
      </c>
      <c r="D4" s="594"/>
      <c r="E4" s="595"/>
      <c r="F4" s="593">
        <v>6506</v>
      </c>
      <c r="G4" s="595"/>
      <c r="H4" s="479" t="s">
        <v>1036</v>
      </c>
      <c r="I4" s="458"/>
      <c r="J4" s="458"/>
      <c r="K4" s="268"/>
    </row>
    <row r="5" spans="1:11" ht="26.5" thickBot="1" x14ac:dyDescent="0.35">
      <c r="A5" s="147"/>
      <c r="B5" s="151" t="s">
        <v>1015</v>
      </c>
      <c r="C5" s="561" t="s">
        <v>1032</v>
      </c>
      <c r="D5" s="562"/>
      <c r="E5" s="563"/>
      <c r="F5" s="561" t="s">
        <v>1034</v>
      </c>
      <c r="G5" s="563"/>
      <c r="H5" s="480" t="s">
        <v>1035</v>
      </c>
      <c r="I5" s="458"/>
      <c r="J5" s="458"/>
      <c r="K5" s="268"/>
    </row>
    <row r="6" spans="1:11" ht="26.5" thickBot="1" x14ac:dyDescent="0.35">
      <c r="A6" s="147"/>
      <c r="B6" s="151" t="s">
        <v>1016</v>
      </c>
      <c r="C6" s="561">
        <v>2001</v>
      </c>
      <c r="D6" s="562"/>
      <c r="E6" s="563"/>
      <c r="F6" s="561">
        <v>1161</v>
      </c>
      <c r="G6" s="563"/>
      <c r="H6" s="480">
        <v>813</v>
      </c>
      <c r="I6" s="458"/>
      <c r="J6" s="458"/>
      <c r="K6" s="268"/>
    </row>
    <row r="7" spans="1:11" ht="26.5" thickBot="1" x14ac:dyDescent="0.35">
      <c r="A7" s="147"/>
      <c r="B7" s="151" t="s">
        <v>1017</v>
      </c>
      <c r="C7" s="561" t="s">
        <v>1028</v>
      </c>
      <c r="D7" s="562"/>
      <c r="E7" s="563"/>
      <c r="F7" s="564">
        <v>0.5</v>
      </c>
      <c r="G7" s="566"/>
      <c r="H7" s="481">
        <v>1</v>
      </c>
      <c r="I7" s="458"/>
      <c r="J7" s="458"/>
      <c r="K7" s="268"/>
    </row>
    <row r="8" spans="1:11" ht="26.5" thickBot="1" x14ac:dyDescent="0.35">
      <c r="A8" s="147"/>
      <c r="B8" s="151" t="s">
        <v>1019</v>
      </c>
      <c r="C8" s="561" t="s">
        <v>1033</v>
      </c>
      <c r="D8" s="562"/>
      <c r="E8" s="563"/>
      <c r="F8" s="561">
        <v>206</v>
      </c>
      <c r="G8" s="563"/>
      <c r="H8" s="480">
        <v>144</v>
      </c>
      <c r="I8" s="458"/>
      <c r="J8" s="458"/>
      <c r="K8" s="268"/>
    </row>
    <row r="9" spans="1:11" ht="26.5" thickBot="1" x14ac:dyDescent="0.35">
      <c r="A9" s="147"/>
      <c r="B9" s="151" t="s">
        <v>1020</v>
      </c>
      <c r="C9" s="561" t="s">
        <v>1037</v>
      </c>
      <c r="D9" s="562"/>
      <c r="E9" s="563"/>
      <c r="F9" s="561" t="s">
        <v>1038</v>
      </c>
      <c r="G9" s="563"/>
      <c r="H9" s="480" t="s">
        <v>1039</v>
      </c>
      <c r="I9" s="458"/>
      <c r="J9" s="458"/>
      <c r="K9" s="268"/>
    </row>
    <row r="10" spans="1:11" ht="26.5" thickBot="1" x14ac:dyDescent="0.35">
      <c r="A10" s="147"/>
      <c r="B10" s="151" t="s">
        <v>1018</v>
      </c>
      <c r="C10" s="561" t="s">
        <v>1029</v>
      </c>
      <c r="D10" s="562"/>
      <c r="E10" s="563"/>
      <c r="F10" s="564">
        <v>1.22</v>
      </c>
      <c r="G10" s="566"/>
      <c r="H10" s="481">
        <v>1.59</v>
      </c>
      <c r="I10" s="458"/>
      <c r="J10" s="458"/>
      <c r="K10" s="268"/>
    </row>
    <row r="11" spans="1:11" ht="26.5" thickBot="1" x14ac:dyDescent="0.35">
      <c r="A11" s="147"/>
      <c r="B11" s="151" t="s">
        <v>1021</v>
      </c>
      <c r="C11" s="561" t="s">
        <v>1040</v>
      </c>
      <c r="D11" s="562"/>
      <c r="E11" s="563"/>
      <c r="F11" s="561">
        <v>536</v>
      </c>
      <c r="G11" s="563"/>
      <c r="H11" s="480">
        <v>338</v>
      </c>
      <c r="I11" s="458"/>
      <c r="J11" s="458"/>
      <c r="K11" s="268"/>
    </row>
    <row r="12" spans="1:11" ht="26.5" thickBot="1" x14ac:dyDescent="0.35">
      <c r="A12" s="147"/>
      <c r="B12" s="151" t="s">
        <v>1022</v>
      </c>
      <c r="C12" s="567">
        <v>1.2311000000000001</v>
      </c>
      <c r="D12" s="568"/>
      <c r="E12" s="569"/>
      <c r="F12" s="564">
        <v>1.23</v>
      </c>
      <c r="G12" s="566"/>
      <c r="H12" s="481">
        <v>1.23</v>
      </c>
      <c r="I12" s="458"/>
      <c r="J12" s="458"/>
      <c r="K12" s="268"/>
    </row>
    <row r="13" spans="1:11" ht="26.5" thickBot="1" x14ac:dyDescent="0.35">
      <c r="A13" s="147"/>
      <c r="B13" s="151" t="s">
        <v>1023</v>
      </c>
      <c r="C13" s="561" t="s">
        <v>1041</v>
      </c>
      <c r="D13" s="562"/>
      <c r="E13" s="563"/>
      <c r="F13" s="561" t="s">
        <v>1042</v>
      </c>
      <c r="G13" s="563"/>
      <c r="H13" s="480" t="s">
        <v>1043</v>
      </c>
      <c r="I13" s="458"/>
      <c r="J13" s="458"/>
      <c r="K13" s="268"/>
    </row>
    <row r="14" spans="1:11" ht="26.5" thickBot="1" x14ac:dyDescent="0.35">
      <c r="A14" s="147"/>
      <c r="B14" s="151" t="s">
        <v>1024</v>
      </c>
      <c r="C14" s="564">
        <v>0.93</v>
      </c>
      <c r="D14" s="565"/>
      <c r="E14" s="566"/>
      <c r="F14" s="564">
        <v>1.32</v>
      </c>
      <c r="G14" s="566"/>
      <c r="H14" s="480" t="s">
        <v>1030</v>
      </c>
      <c r="I14" s="458"/>
      <c r="J14" s="458"/>
      <c r="K14" s="268"/>
    </row>
    <row r="15" spans="1:11" ht="26.5" thickBot="1" x14ac:dyDescent="0.35">
      <c r="A15" s="147"/>
      <c r="B15" s="151" t="s">
        <v>1025</v>
      </c>
      <c r="C15" s="561" t="s">
        <v>1044</v>
      </c>
      <c r="D15" s="562"/>
      <c r="E15" s="563"/>
      <c r="F15" s="561" t="s">
        <v>1045</v>
      </c>
      <c r="G15" s="563"/>
      <c r="H15" s="480" t="s">
        <v>1046</v>
      </c>
      <c r="I15" s="458"/>
      <c r="J15" s="458"/>
      <c r="K15" s="268"/>
    </row>
    <row r="16" spans="1:11" s="24" customFormat="1" ht="26.5" thickBot="1" x14ac:dyDescent="0.35">
      <c r="A16" s="147"/>
      <c r="B16" s="151" t="s">
        <v>1026</v>
      </c>
      <c r="C16" s="567">
        <v>0.79800000000000004</v>
      </c>
      <c r="D16" s="568"/>
      <c r="E16" s="569"/>
      <c r="F16" s="564">
        <v>0.91</v>
      </c>
      <c r="G16" s="566"/>
      <c r="H16" s="481">
        <v>1.05</v>
      </c>
      <c r="I16" s="458"/>
      <c r="J16" s="458"/>
      <c r="K16" s="268"/>
    </row>
    <row r="17" spans="1:12" ht="26.5" thickBot="1" x14ac:dyDescent="0.35">
      <c r="A17" s="147"/>
      <c r="B17" s="151" t="s">
        <v>1027</v>
      </c>
      <c r="C17" s="590" t="s">
        <v>1047</v>
      </c>
      <c r="D17" s="591"/>
      <c r="E17" s="592"/>
      <c r="F17" s="590" t="s">
        <v>1048</v>
      </c>
      <c r="G17" s="592"/>
      <c r="H17" s="480" t="s">
        <v>1049</v>
      </c>
      <c r="I17" s="458"/>
      <c r="J17" s="458"/>
      <c r="K17" s="268"/>
    </row>
    <row r="18" spans="1:12" s="66" customFormat="1" ht="39.5" thickBot="1" x14ac:dyDescent="0.35">
      <c r="A18" s="182"/>
      <c r="B18" s="148" t="s">
        <v>569</v>
      </c>
      <c r="C18" s="643">
        <v>0.35</v>
      </c>
      <c r="D18" s="674"/>
      <c r="E18" s="644"/>
      <c r="F18" s="643">
        <v>0.38</v>
      </c>
      <c r="G18" s="644"/>
      <c r="H18" s="184">
        <v>0.47</v>
      </c>
      <c r="I18" s="640"/>
      <c r="J18" s="641"/>
      <c r="K18" s="642"/>
    </row>
    <row r="19" spans="1:12" s="66" customFormat="1" ht="39.5" thickBot="1" x14ac:dyDescent="0.35">
      <c r="A19" s="182"/>
      <c r="B19" s="303" t="s">
        <v>570</v>
      </c>
      <c r="C19" s="643">
        <v>0.6</v>
      </c>
      <c r="D19" s="674"/>
      <c r="E19" s="644"/>
      <c r="F19" s="643">
        <v>0.62</v>
      </c>
      <c r="G19" s="644"/>
      <c r="H19" s="184">
        <v>0.64</v>
      </c>
      <c r="I19" s="640"/>
      <c r="J19" s="641"/>
      <c r="K19" s="642"/>
    </row>
    <row r="20" spans="1:12" s="66" customFormat="1" ht="26.5" thickBot="1" x14ac:dyDescent="0.35">
      <c r="A20" s="182"/>
      <c r="B20" s="150" t="s">
        <v>571</v>
      </c>
      <c r="C20" s="643">
        <v>0.6</v>
      </c>
      <c r="D20" s="674"/>
      <c r="E20" s="644"/>
      <c r="F20" s="643">
        <v>0.63</v>
      </c>
      <c r="G20" s="644"/>
      <c r="H20" s="184">
        <v>0.65</v>
      </c>
      <c r="I20" s="640" t="s">
        <v>2</v>
      </c>
      <c r="J20" s="641"/>
      <c r="K20" s="642"/>
    </row>
    <row r="21" spans="1:12" ht="32.25" customHeight="1" thickBot="1" x14ac:dyDescent="0.35">
      <c r="A21" s="596"/>
      <c r="B21" s="596" t="s">
        <v>119</v>
      </c>
      <c r="C21" s="596" t="s">
        <v>422</v>
      </c>
      <c r="D21" s="598" t="s">
        <v>120</v>
      </c>
      <c r="E21" s="599"/>
      <c r="F21" s="599"/>
      <c r="G21" s="600"/>
      <c r="H21" s="596" t="s">
        <v>572</v>
      </c>
      <c r="I21" s="596" t="s">
        <v>257</v>
      </c>
      <c r="J21" s="596" t="s">
        <v>52</v>
      </c>
      <c r="K21" s="596" t="s">
        <v>573</v>
      </c>
    </row>
    <row r="22" spans="1:12" ht="14.75" customHeight="1" thickBot="1" x14ac:dyDescent="0.35">
      <c r="A22" s="597"/>
      <c r="B22" s="597"/>
      <c r="C22" s="597"/>
      <c r="D22" s="158" t="s">
        <v>208</v>
      </c>
      <c r="E22" s="598" t="s">
        <v>209</v>
      </c>
      <c r="F22" s="600"/>
      <c r="G22" s="158" t="s">
        <v>210</v>
      </c>
      <c r="H22" s="597"/>
      <c r="I22" s="597"/>
      <c r="J22" s="597"/>
      <c r="K22" s="597"/>
    </row>
    <row r="23" spans="1:12" ht="35" thickBot="1" x14ac:dyDescent="0.35">
      <c r="A23" s="159"/>
      <c r="B23" s="195" t="s">
        <v>999</v>
      </c>
      <c r="C23" s="161"/>
      <c r="D23" s="162"/>
      <c r="E23" s="162"/>
      <c r="F23" s="162"/>
      <c r="G23" s="162"/>
      <c r="H23" s="162"/>
      <c r="I23" s="162"/>
      <c r="J23" s="162"/>
      <c r="K23" s="163"/>
    </row>
    <row r="24" spans="1:12" ht="168" customHeight="1" thickBot="1" x14ac:dyDescent="0.35">
      <c r="A24" s="88"/>
      <c r="B24" s="404" t="s">
        <v>1211</v>
      </c>
      <c r="C24" s="328">
        <v>2022</v>
      </c>
      <c r="D24" s="441">
        <v>3519.1800000000003</v>
      </c>
      <c r="E24" s="737">
        <v>0</v>
      </c>
      <c r="F24" s="738"/>
      <c r="G24" s="441">
        <v>0</v>
      </c>
      <c r="H24" s="65"/>
      <c r="I24" s="65" t="s">
        <v>574</v>
      </c>
      <c r="J24" s="65" t="s">
        <v>1212</v>
      </c>
      <c r="K24" s="65"/>
    </row>
    <row r="25" spans="1:12" ht="157.25" customHeight="1" thickBot="1" x14ac:dyDescent="0.35">
      <c r="A25" s="88"/>
      <c r="B25" s="65" t="s">
        <v>575</v>
      </c>
      <c r="C25" s="328">
        <v>2022</v>
      </c>
      <c r="D25" s="441">
        <v>1173.0600000000002</v>
      </c>
      <c r="E25" s="737">
        <v>0</v>
      </c>
      <c r="F25" s="738"/>
      <c r="G25" s="441">
        <v>0</v>
      </c>
      <c r="H25" s="65"/>
      <c r="I25" s="65" t="s">
        <v>576</v>
      </c>
      <c r="J25" s="65" t="s">
        <v>577</v>
      </c>
      <c r="K25" s="65"/>
    </row>
    <row r="26" spans="1:12" ht="149.75" customHeight="1" thickBot="1" x14ac:dyDescent="0.35">
      <c r="A26" s="88"/>
      <c r="B26" s="65" t="s">
        <v>578</v>
      </c>
      <c r="C26" s="328" t="s">
        <v>6</v>
      </c>
      <c r="D26" s="441">
        <v>0</v>
      </c>
      <c r="E26" s="737">
        <v>16705</v>
      </c>
      <c r="F26" s="738"/>
      <c r="G26" s="441">
        <v>16705</v>
      </c>
      <c r="H26" s="65"/>
      <c r="I26" s="65" t="s">
        <v>579</v>
      </c>
      <c r="J26" s="65" t="s">
        <v>1213</v>
      </c>
      <c r="K26" s="65"/>
    </row>
    <row r="27" spans="1:12" ht="167" customHeight="1" thickBot="1" x14ac:dyDescent="0.35">
      <c r="A27" s="88"/>
      <c r="B27" s="244" t="s">
        <v>580</v>
      </c>
      <c r="C27" s="328">
        <v>2022</v>
      </c>
      <c r="D27" s="441">
        <v>20000</v>
      </c>
      <c r="E27" s="737">
        <v>0</v>
      </c>
      <c r="F27" s="738"/>
      <c r="G27" s="441">
        <v>0</v>
      </c>
      <c r="H27" s="65"/>
      <c r="I27" s="65" t="s">
        <v>581</v>
      </c>
      <c r="J27" s="65" t="s">
        <v>582</v>
      </c>
      <c r="K27" s="65"/>
    </row>
    <row r="28" spans="1:12" ht="164.75" customHeight="1" thickBot="1" x14ac:dyDescent="0.35">
      <c r="A28" s="88"/>
      <c r="B28" s="65" t="s">
        <v>583</v>
      </c>
      <c r="C28" s="328">
        <v>2022</v>
      </c>
      <c r="D28" s="441">
        <v>0</v>
      </c>
      <c r="E28" s="737">
        <v>0</v>
      </c>
      <c r="F28" s="738"/>
      <c r="G28" s="441">
        <v>0</v>
      </c>
      <c r="H28" s="65"/>
      <c r="I28" s="65" t="s">
        <v>584</v>
      </c>
      <c r="J28" s="65" t="s">
        <v>585</v>
      </c>
      <c r="K28" s="65"/>
    </row>
    <row r="29" spans="1:12" ht="52.25" customHeight="1" thickBot="1" x14ac:dyDescent="0.35">
      <c r="A29" s="88"/>
      <c r="B29" s="65" t="s">
        <v>586</v>
      </c>
      <c r="C29" s="468">
        <v>2021</v>
      </c>
      <c r="D29" s="434">
        <v>0</v>
      </c>
      <c r="E29" s="724">
        <v>0</v>
      </c>
      <c r="F29" s="726"/>
      <c r="G29" s="434">
        <v>0</v>
      </c>
      <c r="H29" s="65"/>
      <c r="I29" s="65" t="s">
        <v>584</v>
      </c>
      <c r="J29" s="65" t="s">
        <v>587</v>
      </c>
      <c r="K29" s="65"/>
    </row>
    <row r="30" spans="1:12" ht="91.25" customHeight="1" thickBot="1" x14ac:dyDescent="0.35">
      <c r="A30" s="88"/>
      <c r="B30" s="65" t="s">
        <v>588</v>
      </c>
      <c r="C30" s="377">
        <v>2021</v>
      </c>
      <c r="D30" s="434">
        <v>1173.0600000000002</v>
      </c>
      <c r="E30" s="732">
        <v>0</v>
      </c>
      <c r="F30" s="726"/>
      <c r="G30" s="434">
        <v>0</v>
      </c>
      <c r="H30" s="65"/>
      <c r="I30" s="65" t="s">
        <v>584</v>
      </c>
      <c r="J30" s="65" t="s">
        <v>92</v>
      </c>
      <c r="K30" s="65"/>
    </row>
    <row r="31" spans="1:12" ht="112.25" customHeight="1" thickBot="1" x14ac:dyDescent="0.35">
      <c r="A31" s="88"/>
      <c r="B31" s="65" t="s">
        <v>589</v>
      </c>
      <c r="C31" s="377" t="s">
        <v>3</v>
      </c>
      <c r="D31" s="434">
        <v>0</v>
      </c>
      <c r="E31" s="732">
        <v>4400</v>
      </c>
      <c r="F31" s="726"/>
      <c r="G31" s="434">
        <v>4400</v>
      </c>
      <c r="H31" s="65"/>
      <c r="I31" s="65" t="s">
        <v>584</v>
      </c>
      <c r="J31" s="65" t="s">
        <v>590</v>
      </c>
      <c r="K31" s="65"/>
    </row>
    <row r="32" spans="1:12" ht="117" customHeight="1" thickBot="1" x14ac:dyDescent="0.35">
      <c r="A32" s="88"/>
      <c r="B32" s="65" t="s">
        <v>591</v>
      </c>
      <c r="C32" s="377">
        <v>2021</v>
      </c>
      <c r="D32" s="434">
        <v>0</v>
      </c>
      <c r="E32" s="724">
        <v>0</v>
      </c>
      <c r="F32" s="726"/>
      <c r="G32" s="434">
        <v>0</v>
      </c>
      <c r="H32" s="65"/>
      <c r="I32" s="65" t="s">
        <v>592</v>
      </c>
      <c r="J32" s="65" t="s">
        <v>593</v>
      </c>
      <c r="K32" s="65"/>
      <c r="L32" s="51"/>
    </row>
    <row r="33" spans="1:12" ht="167.75" customHeight="1" thickBot="1" x14ac:dyDescent="0.35">
      <c r="A33" s="88"/>
      <c r="B33" s="65" t="s">
        <v>594</v>
      </c>
      <c r="C33" s="328">
        <v>2021</v>
      </c>
      <c r="D33" s="441">
        <v>0</v>
      </c>
      <c r="E33" s="737">
        <v>0</v>
      </c>
      <c r="F33" s="738"/>
      <c r="G33" s="441">
        <v>0</v>
      </c>
      <c r="H33" s="65"/>
      <c r="I33" s="65" t="s">
        <v>595</v>
      </c>
      <c r="J33" s="65" t="s">
        <v>596</v>
      </c>
      <c r="K33" s="65"/>
    </row>
    <row r="34" spans="1:12" ht="167.75" customHeight="1" thickBot="1" x14ac:dyDescent="0.35">
      <c r="A34" s="88"/>
      <c r="B34" s="65" t="s">
        <v>597</v>
      </c>
      <c r="C34" s="328" t="s">
        <v>5</v>
      </c>
      <c r="D34" s="441">
        <v>0</v>
      </c>
      <c r="E34" s="737">
        <v>30000</v>
      </c>
      <c r="F34" s="738"/>
      <c r="G34" s="441">
        <v>30000</v>
      </c>
      <c r="H34" s="65"/>
      <c r="I34" s="65" t="s">
        <v>595</v>
      </c>
      <c r="J34" s="65" t="s">
        <v>1214</v>
      </c>
      <c r="K34" s="65"/>
    </row>
    <row r="35" spans="1:12" ht="155.75" customHeight="1" thickBot="1" x14ac:dyDescent="0.35">
      <c r="A35" s="88"/>
      <c r="B35" s="65" t="s">
        <v>598</v>
      </c>
      <c r="C35" s="328">
        <v>2021</v>
      </c>
      <c r="D35" s="441">
        <v>0</v>
      </c>
      <c r="E35" s="737">
        <v>0</v>
      </c>
      <c r="F35" s="738"/>
      <c r="G35" s="441">
        <v>10000</v>
      </c>
      <c r="H35" s="65"/>
      <c r="I35" s="65" t="s">
        <v>599</v>
      </c>
      <c r="J35" s="65" t="s">
        <v>600</v>
      </c>
      <c r="K35" s="65"/>
    </row>
    <row r="36" spans="1:12" ht="235.5" customHeight="1" thickBot="1" x14ac:dyDescent="0.35">
      <c r="A36" s="88"/>
      <c r="B36" s="65" t="s">
        <v>601</v>
      </c>
      <c r="C36" s="328">
        <v>2022</v>
      </c>
      <c r="D36" s="441">
        <v>1300</v>
      </c>
      <c r="E36" s="737">
        <v>1300</v>
      </c>
      <c r="F36" s="738"/>
      <c r="G36" s="441">
        <v>1300</v>
      </c>
      <c r="H36" s="65"/>
      <c r="I36" s="65" t="s">
        <v>599</v>
      </c>
      <c r="J36" s="65" t="s">
        <v>602</v>
      </c>
      <c r="K36" s="65"/>
    </row>
    <row r="37" spans="1:12" ht="155.75" customHeight="1" thickBot="1" x14ac:dyDescent="0.35">
      <c r="A37" s="88"/>
      <c r="B37" s="65" t="s">
        <v>603</v>
      </c>
      <c r="C37" s="328">
        <v>2022</v>
      </c>
      <c r="D37" s="441">
        <v>10000</v>
      </c>
      <c r="E37" s="737">
        <v>10000</v>
      </c>
      <c r="F37" s="738"/>
      <c r="G37" s="441">
        <v>0</v>
      </c>
      <c r="H37" s="65"/>
      <c r="I37" s="65" t="s">
        <v>584</v>
      </c>
      <c r="J37" s="65" t="s">
        <v>1215</v>
      </c>
      <c r="K37" s="65"/>
    </row>
    <row r="38" spans="1:12" ht="155.75" customHeight="1" thickBot="1" x14ac:dyDescent="0.35">
      <c r="A38" s="88"/>
      <c r="B38" s="65" t="s">
        <v>604</v>
      </c>
      <c r="C38" s="328">
        <v>2022</v>
      </c>
      <c r="D38" s="441">
        <v>2000</v>
      </c>
      <c r="E38" s="737">
        <v>2000</v>
      </c>
      <c r="F38" s="738"/>
      <c r="G38" s="441">
        <v>0</v>
      </c>
      <c r="H38" s="65"/>
      <c r="I38" s="65" t="s">
        <v>584</v>
      </c>
      <c r="J38" s="282" t="s">
        <v>1216</v>
      </c>
      <c r="K38" s="65"/>
    </row>
    <row r="39" spans="1:12" ht="155.75" customHeight="1" thickBot="1" x14ac:dyDescent="0.35">
      <c r="A39" s="88"/>
      <c r="B39" s="65" t="s">
        <v>605</v>
      </c>
      <c r="C39" s="328">
        <v>2022</v>
      </c>
      <c r="D39" s="441">
        <v>1600</v>
      </c>
      <c r="E39" s="719">
        <v>1600</v>
      </c>
      <c r="F39" s="738"/>
      <c r="G39" s="441">
        <v>0</v>
      </c>
      <c r="H39" s="65"/>
      <c r="I39" s="65" t="s">
        <v>584</v>
      </c>
      <c r="J39" s="559" t="s">
        <v>1217</v>
      </c>
      <c r="K39" s="65"/>
    </row>
    <row r="40" spans="1:12" ht="23.5" thickBot="1" x14ac:dyDescent="0.35">
      <c r="A40" s="159"/>
      <c r="B40" s="195" t="s">
        <v>606</v>
      </c>
      <c r="C40" s="425"/>
      <c r="D40" s="440"/>
      <c r="E40" s="440"/>
      <c r="F40" s="440"/>
      <c r="G40" s="440"/>
      <c r="H40" s="131"/>
      <c r="I40" s="131"/>
      <c r="J40" s="131"/>
      <c r="K40" s="192"/>
    </row>
    <row r="41" spans="1:12" ht="249" customHeight="1" thickBot="1" x14ac:dyDescent="0.35">
      <c r="A41" s="88"/>
      <c r="B41" s="65" t="s">
        <v>607</v>
      </c>
      <c r="C41" s="377">
        <v>2022</v>
      </c>
      <c r="D41" s="434">
        <v>0</v>
      </c>
      <c r="E41" s="732">
        <v>0</v>
      </c>
      <c r="F41" s="726"/>
      <c r="G41" s="434">
        <v>0</v>
      </c>
      <c r="H41" s="117"/>
      <c r="I41" s="65" t="s">
        <v>608</v>
      </c>
      <c r="J41" s="65" t="s">
        <v>609</v>
      </c>
      <c r="K41" s="65"/>
    </row>
    <row r="42" spans="1:12" ht="121.25" customHeight="1" thickBot="1" x14ac:dyDescent="0.35">
      <c r="A42" s="88"/>
      <c r="B42" s="65" t="s">
        <v>611</v>
      </c>
      <c r="C42" s="328">
        <v>2022</v>
      </c>
      <c r="D42" s="441">
        <v>2932.6500000000005</v>
      </c>
      <c r="E42" s="737">
        <v>2932.6500000000005</v>
      </c>
      <c r="F42" s="738"/>
      <c r="G42" s="441">
        <v>0</v>
      </c>
      <c r="H42" s="65"/>
      <c r="I42" s="65" t="s">
        <v>610</v>
      </c>
      <c r="J42" s="65" t="s">
        <v>612</v>
      </c>
      <c r="K42" s="65"/>
    </row>
    <row r="43" spans="1:12" ht="65.5" thickBot="1" x14ac:dyDescent="0.35">
      <c r="A43" s="88"/>
      <c r="B43" s="65" t="s">
        <v>613</v>
      </c>
      <c r="C43" s="328">
        <v>2022</v>
      </c>
      <c r="D43" s="441">
        <v>4830</v>
      </c>
      <c r="E43" s="737">
        <v>0</v>
      </c>
      <c r="F43" s="738"/>
      <c r="G43" s="441">
        <v>0</v>
      </c>
      <c r="H43" s="65"/>
      <c r="I43" s="65" t="s">
        <v>614</v>
      </c>
      <c r="J43" s="65" t="s">
        <v>615</v>
      </c>
      <c r="K43" s="65"/>
    </row>
    <row r="44" spans="1:12" ht="273" customHeight="1" thickBot="1" x14ac:dyDescent="0.35">
      <c r="A44" s="88"/>
      <c r="B44" s="459" t="s">
        <v>1218</v>
      </c>
      <c r="C44" s="328">
        <v>2022</v>
      </c>
      <c r="D44" s="441">
        <v>0</v>
      </c>
      <c r="E44" s="737">
        <v>0</v>
      </c>
      <c r="F44" s="738"/>
      <c r="G44" s="441">
        <v>0</v>
      </c>
      <c r="H44" s="117"/>
      <c r="I44" s="65" t="s">
        <v>63</v>
      </c>
      <c r="J44" s="65" t="s">
        <v>616</v>
      </c>
      <c r="K44" s="65"/>
    </row>
    <row r="45" spans="1:12" ht="273" customHeight="1" thickBot="1" x14ac:dyDescent="0.35">
      <c r="A45" s="164"/>
      <c r="B45" s="404" t="s">
        <v>1219</v>
      </c>
      <c r="C45" s="328">
        <v>2022</v>
      </c>
      <c r="D45" s="441">
        <v>0</v>
      </c>
      <c r="E45" s="719">
        <v>0</v>
      </c>
      <c r="F45" s="738"/>
      <c r="G45" s="441">
        <v>0</v>
      </c>
      <c r="H45" s="117"/>
      <c r="I45" s="117" t="s">
        <v>63</v>
      </c>
      <c r="J45" s="117" t="s">
        <v>617</v>
      </c>
      <c r="K45" s="117"/>
      <c r="L45" s="66"/>
    </row>
    <row r="46" spans="1:12" ht="52.5" thickBot="1" x14ac:dyDescent="0.35">
      <c r="A46" s="164"/>
      <c r="B46" s="117" t="s">
        <v>883</v>
      </c>
      <c r="C46" s="328" t="s">
        <v>3</v>
      </c>
      <c r="D46" s="441">
        <v>2500</v>
      </c>
      <c r="E46" s="737">
        <v>2500</v>
      </c>
      <c r="F46" s="738"/>
      <c r="G46" s="441">
        <v>2500</v>
      </c>
      <c r="H46" s="117"/>
      <c r="I46" s="117" t="s">
        <v>60</v>
      </c>
      <c r="J46" s="117" t="s">
        <v>884</v>
      </c>
      <c r="K46" s="117"/>
      <c r="L46" s="66"/>
    </row>
    <row r="47" spans="1:12" ht="78.5" thickBot="1" x14ac:dyDescent="0.35">
      <c r="A47" s="164"/>
      <c r="B47" s="453" t="s">
        <v>1220</v>
      </c>
      <c r="C47" s="328">
        <v>2022</v>
      </c>
      <c r="D47" s="441">
        <v>2500</v>
      </c>
      <c r="E47" s="719">
        <v>0</v>
      </c>
      <c r="F47" s="738"/>
      <c r="G47" s="441">
        <v>0</v>
      </c>
      <c r="H47" s="117"/>
      <c r="I47" s="117" t="s">
        <v>64</v>
      </c>
      <c r="J47" s="117" t="s">
        <v>618</v>
      </c>
      <c r="K47" s="117"/>
      <c r="L47" s="66"/>
    </row>
    <row r="48" spans="1:12" ht="276.5" customHeight="1" thickBot="1" x14ac:dyDescent="0.35">
      <c r="A48" s="164"/>
      <c r="B48" s="117" t="s">
        <v>619</v>
      </c>
      <c r="C48" s="328">
        <v>2022</v>
      </c>
      <c r="D48" s="441">
        <v>4830</v>
      </c>
      <c r="E48" s="737">
        <v>0</v>
      </c>
      <c r="F48" s="738"/>
      <c r="G48" s="441">
        <v>0</v>
      </c>
      <c r="H48" s="117"/>
      <c r="I48" s="117" t="s">
        <v>115</v>
      </c>
      <c r="J48" s="117" t="s">
        <v>620</v>
      </c>
      <c r="K48" s="117"/>
      <c r="L48" s="66"/>
    </row>
    <row r="49" spans="1:26" ht="276.5" customHeight="1" thickBot="1" x14ac:dyDescent="0.35">
      <c r="A49" s="164"/>
      <c r="B49" s="117" t="s">
        <v>621</v>
      </c>
      <c r="C49" s="328">
        <v>2022</v>
      </c>
      <c r="D49" s="441">
        <v>0</v>
      </c>
      <c r="E49" s="719">
        <v>4830</v>
      </c>
      <c r="F49" s="738"/>
      <c r="G49" s="441">
        <v>0</v>
      </c>
      <c r="H49" s="117"/>
      <c r="I49" s="117" t="s">
        <v>63</v>
      </c>
      <c r="J49" s="117" t="s">
        <v>1221</v>
      </c>
      <c r="K49" s="117"/>
      <c r="L49" s="66"/>
    </row>
    <row r="50" spans="1:26" s="460" customFormat="1" ht="39.5" thickBot="1" x14ac:dyDescent="0.4">
      <c r="A50" s="461"/>
      <c r="B50" s="404" t="s">
        <v>1222</v>
      </c>
      <c r="C50" s="328" t="s">
        <v>5</v>
      </c>
      <c r="D50" s="441"/>
      <c r="E50" s="737">
        <v>0</v>
      </c>
      <c r="F50" s="738"/>
      <c r="G50" s="441"/>
      <c r="H50" s="454"/>
      <c r="I50" s="404" t="s">
        <v>60</v>
      </c>
      <c r="J50" s="404" t="s">
        <v>1223</v>
      </c>
      <c r="K50" s="400"/>
      <c r="L50" s="32"/>
      <c r="M50" s="32"/>
      <c r="N50" s="32"/>
      <c r="O50" s="32"/>
      <c r="P50" s="32"/>
      <c r="Q50" s="32"/>
      <c r="R50" s="32"/>
      <c r="S50" s="32"/>
      <c r="T50" s="32"/>
      <c r="U50" s="32"/>
      <c r="V50" s="32"/>
      <c r="W50" s="32"/>
      <c r="X50" s="32"/>
      <c r="Y50" s="32"/>
      <c r="Z50" s="32"/>
    </row>
    <row r="51" spans="1:26" ht="251.75" customHeight="1" thickBot="1" x14ac:dyDescent="0.35">
      <c r="A51" s="164"/>
      <c r="B51" s="117" t="s">
        <v>622</v>
      </c>
      <c r="C51" s="328">
        <v>2023</v>
      </c>
      <c r="D51" s="441">
        <v>6400</v>
      </c>
      <c r="E51" s="737">
        <v>6400</v>
      </c>
      <c r="F51" s="738"/>
      <c r="G51" s="441">
        <v>6400</v>
      </c>
      <c r="H51" s="117"/>
      <c r="I51" s="117" t="s">
        <v>623</v>
      </c>
      <c r="J51" s="117" t="s">
        <v>624</v>
      </c>
      <c r="K51" s="117"/>
      <c r="L51" s="66"/>
    </row>
    <row r="52" spans="1:26" ht="251.75" customHeight="1" thickBot="1" x14ac:dyDescent="0.35">
      <c r="A52" s="164"/>
      <c r="B52" s="117" t="s">
        <v>1224</v>
      </c>
      <c r="C52" s="328">
        <v>2022</v>
      </c>
      <c r="D52" s="441">
        <v>2932.65</v>
      </c>
      <c r="E52" s="737">
        <v>2932.65</v>
      </c>
      <c r="F52" s="738"/>
      <c r="G52" s="441">
        <v>0</v>
      </c>
      <c r="H52" s="117"/>
      <c r="I52" s="117"/>
      <c r="J52" s="117" t="s">
        <v>1225</v>
      </c>
      <c r="K52" s="117"/>
      <c r="L52" s="66"/>
    </row>
    <row r="53" spans="1:26" ht="264" customHeight="1" thickBot="1" x14ac:dyDescent="0.35">
      <c r="A53" s="164"/>
      <c r="B53" s="117" t="s">
        <v>625</v>
      </c>
      <c r="C53" s="328">
        <v>2022</v>
      </c>
      <c r="D53" s="441">
        <f t="shared" ref="D53:E53" si="0">(6451.83+1900)/2</f>
        <v>4175.915</v>
      </c>
      <c r="E53" s="737">
        <f t="shared" si="0"/>
        <v>4175.915</v>
      </c>
      <c r="F53" s="738"/>
      <c r="G53" s="441">
        <v>0</v>
      </c>
      <c r="H53" s="117"/>
      <c r="I53" s="117" t="s">
        <v>62</v>
      </c>
      <c r="J53" s="117" t="s">
        <v>626</v>
      </c>
      <c r="K53" s="117"/>
      <c r="L53" s="66"/>
    </row>
    <row r="54" spans="1:26" ht="98" customHeight="1" thickBot="1" x14ac:dyDescent="0.35">
      <c r="A54" s="164"/>
      <c r="B54" s="302" t="s">
        <v>627</v>
      </c>
      <c r="C54" s="469">
        <v>2022</v>
      </c>
      <c r="D54" s="470">
        <v>0</v>
      </c>
      <c r="E54" s="719">
        <v>0</v>
      </c>
      <c r="F54" s="738"/>
      <c r="G54" s="470">
        <v>0</v>
      </c>
      <c r="H54" s="294"/>
      <c r="I54" s="294" t="s">
        <v>62</v>
      </c>
      <c r="J54" s="294" t="s">
        <v>628</v>
      </c>
      <c r="K54" s="117"/>
      <c r="L54" s="66"/>
    </row>
    <row r="55" spans="1:26" ht="172.25" customHeight="1" thickBot="1" x14ac:dyDescent="0.35">
      <c r="A55" s="164"/>
      <c r="B55" s="117" t="s">
        <v>629</v>
      </c>
      <c r="C55" s="471">
        <v>2022</v>
      </c>
      <c r="D55" s="470">
        <v>0</v>
      </c>
      <c r="E55" s="719">
        <v>0</v>
      </c>
      <c r="F55" s="738"/>
      <c r="G55" s="470">
        <v>0</v>
      </c>
      <c r="H55" s="166"/>
      <c r="I55" s="294" t="s">
        <v>630</v>
      </c>
      <c r="J55" s="294" t="s">
        <v>631</v>
      </c>
      <c r="K55" s="117"/>
      <c r="L55" s="66"/>
    </row>
    <row r="56" spans="1:26" ht="317" customHeight="1" thickBot="1" x14ac:dyDescent="0.35">
      <c r="A56" s="164"/>
      <c r="B56" s="117" t="s">
        <v>632</v>
      </c>
      <c r="C56" s="341">
        <v>2022</v>
      </c>
      <c r="D56" s="431">
        <v>4692.24</v>
      </c>
      <c r="E56" s="719">
        <v>0</v>
      </c>
      <c r="F56" s="738"/>
      <c r="G56" s="431">
        <v>0</v>
      </c>
      <c r="H56" s="166"/>
      <c r="I56" s="294" t="s">
        <v>633</v>
      </c>
      <c r="J56" s="296" t="s">
        <v>634</v>
      </c>
      <c r="K56" s="117"/>
      <c r="L56" s="66"/>
    </row>
    <row r="57" spans="1:26" ht="317" customHeight="1" thickBot="1" x14ac:dyDescent="0.35">
      <c r="A57" s="164"/>
      <c r="B57" s="117" t="s">
        <v>635</v>
      </c>
      <c r="C57" s="471" t="s">
        <v>5</v>
      </c>
      <c r="D57" s="431">
        <v>2000</v>
      </c>
      <c r="E57" s="719">
        <v>2000</v>
      </c>
      <c r="F57" s="738"/>
      <c r="G57" s="431">
        <v>2000</v>
      </c>
      <c r="H57" s="166"/>
      <c r="I57" s="294"/>
      <c r="J57" s="296" t="s">
        <v>1226</v>
      </c>
      <c r="K57" s="117"/>
      <c r="L57" s="66"/>
    </row>
    <row r="58" spans="1:26" ht="256.25" customHeight="1" thickBot="1" x14ac:dyDescent="0.35">
      <c r="A58" s="164"/>
      <c r="B58" s="117" t="s">
        <v>636</v>
      </c>
      <c r="C58" s="341">
        <v>2022</v>
      </c>
      <c r="D58" s="431">
        <v>2346.12</v>
      </c>
      <c r="E58" s="719">
        <v>0</v>
      </c>
      <c r="F58" s="738"/>
      <c r="G58" s="431">
        <v>0</v>
      </c>
      <c r="H58" s="296"/>
      <c r="I58" s="294" t="s">
        <v>633</v>
      </c>
      <c r="J58" s="296" t="s">
        <v>637</v>
      </c>
      <c r="K58" s="117"/>
      <c r="L58" s="66"/>
    </row>
    <row r="59" spans="1:26" ht="256.25" customHeight="1" thickBot="1" x14ac:dyDescent="0.35">
      <c r="A59" s="164"/>
      <c r="B59" s="117" t="s">
        <v>638</v>
      </c>
      <c r="C59" s="471">
        <v>2022</v>
      </c>
      <c r="D59" s="431">
        <v>2000</v>
      </c>
      <c r="E59" s="719">
        <v>0</v>
      </c>
      <c r="F59" s="738"/>
      <c r="G59" s="431">
        <v>0</v>
      </c>
      <c r="H59" s="296"/>
      <c r="I59" s="294"/>
      <c r="J59" s="296" t="s">
        <v>639</v>
      </c>
      <c r="K59" s="117"/>
      <c r="L59" s="66"/>
    </row>
    <row r="60" spans="1:26" ht="214.25" customHeight="1" thickBot="1" x14ac:dyDescent="0.35">
      <c r="A60" s="164"/>
      <c r="B60" s="117" t="s">
        <v>1000</v>
      </c>
      <c r="C60" s="471">
        <v>2021</v>
      </c>
      <c r="D60" s="431">
        <v>4830</v>
      </c>
      <c r="E60" s="719">
        <v>0</v>
      </c>
      <c r="F60" s="738"/>
      <c r="G60" s="431">
        <v>0</v>
      </c>
      <c r="H60" s="166"/>
      <c r="I60" s="294" t="s">
        <v>1001</v>
      </c>
      <c r="J60" s="294" t="s">
        <v>1227</v>
      </c>
      <c r="K60" s="117"/>
      <c r="L60" s="119"/>
    </row>
    <row r="61" spans="1:26" ht="88.5" customHeight="1" thickBot="1" x14ac:dyDescent="0.35">
      <c r="A61" s="164"/>
      <c r="B61" s="117" t="s">
        <v>640</v>
      </c>
      <c r="C61" s="471">
        <v>2021</v>
      </c>
      <c r="D61" s="431">
        <v>4830</v>
      </c>
      <c r="E61" s="719">
        <v>0</v>
      </c>
      <c r="F61" s="738"/>
      <c r="G61" s="431">
        <v>0</v>
      </c>
      <c r="H61" s="294"/>
      <c r="I61" s="294" t="s">
        <v>1001</v>
      </c>
      <c r="J61" s="294" t="s">
        <v>1228</v>
      </c>
      <c r="K61" s="117"/>
      <c r="L61" s="119"/>
    </row>
    <row r="62" spans="1:26" ht="40" customHeight="1" thickBot="1" x14ac:dyDescent="0.35">
      <c r="A62" s="462"/>
      <c r="B62" s="404" t="s">
        <v>1229</v>
      </c>
      <c r="C62" s="341">
        <v>2022</v>
      </c>
      <c r="D62" s="431"/>
      <c r="E62" s="719"/>
      <c r="F62" s="738"/>
      <c r="G62" s="431"/>
      <c r="H62" s="463"/>
      <c r="I62" s="463" t="s">
        <v>59</v>
      </c>
      <c r="J62" s="464" t="s">
        <v>1230</v>
      </c>
      <c r="K62" s="465"/>
      <c r="L62" s="66"/>
    </row>
    <row r="63" spans="1:26" ht="23.5" thickBot="1" x14ac:dyDescent="0.35">
      <c r="A63" s="159"/>
      <c r="B63" s="195" t="s">
        <v>1002</v>
      </c>
      <c r="C63" s="425"/>
      <c r="D63" s="440"/>
      <c r="E63" s="440"/>
      <c r="F63" s="440"/>
      <c r="G63" s="440"/>
      <c r="H63" s="131"/>
      <c r="I63" s="131"/>
      <c r="J63" s="131"/>
      <c r="K63" s="192"/>
    </row>
    <row r="64" spans="1:26" ht="141" customHeight="1" thickBot="1" x14ac:dyDescent="0.35">
      <c r="A64" s="88"/>
      <c r="B64" s="65" t="s">
        <v>641</v>
      </c>
      <c r="C64" s="328">
        <v>2022</v>
      </c>
      <c r="D64" s="441">
        <v>81000</v>
      </c>
      <c r="E64" s="737">
        <v>108000</v>
      </c>
      <c r="F64" s="738"/>
      <c r="G64" s="441">
        <v>135000</v>
      </c>
      <c r="H64" s="65"/>
      <c r="I64" s="65" t="s">
        <v>642</v>
      </c>
      <c r="J64" s="65" t="s">
        <v>643</v>
      </c>
      <c r="K64" s="65"/>
    </row>
    <row r="65" spans="1:26" ht="157.5" customHeight="1" thickBot="1" x14ac:dyDescent="0.35">
      <c r="A65" s="164"/>
      <c r="B65" s="117" t="s">
        <v>1231</v>
      </c>
      <c r="C65" s="328">
        <v>2021</v>
      </c>
      <c r="D65" s="441">
        <v>2346</v>
      </c>
      <c r="E65" s="737">
        <v>0</v>
      </c>
      <c r="F65" s="738"/>
      <c r="G65" s="441">
        <v>0</v>
      </c>
      <c r="H65" s="117"/>
      <c r="I65" s="117" t="s">
        <v>138</v>
      </c>
      <c r="J65" s="117" t="s">
        <v>1232</v>
      </c>
      <c r="K65" s="117" t="s">
        <v>2</v>
      </c>
      <c r="L65" s="119"/>
    </row>
    <row r="66" spans="1:26" s="460" customFormat="1" ht="26.5" thickBot="1" x14ac:dyDescent="0.4">
      <c r="A66" s="399"/>
      <c r="B66" s="466" t="s">
        <v>1233</v>
      </c>
      <c r="C66" s="328">
        <v>2022</v>
      </c>
      <c r="D66" s="441"/>
      <c r="E66" s="737"/>
      <c r="F66" s="738"/>
      <c r="G66" s="441"/>
      <c r="H66" s="465"/>
      <c r="I66" s="465"/>
      <c r="J66" s="404" t="s">
        <v>1234</v>
      </c>
      <c r="K66" s="400"/>
      <c r="L66" s="32"/>
      <c r="M66" s="32"/>
      <c r="N66" s="32"/>
      <c r="O66" s="32"/>
      <c r="P66" s="32"/>
      <c r="Q66" s="32"/>
      <c r="R66" s="32"/>
      <c r="S66" s="32"/>
      <c r="T66" s="32"/>
      <c r="U66" s="32"/>
      <c r="V66" s="32"/>
      <c r="W66" s="32"/>
      <c r="X66" s="32"/>
      <c r="Y66" s="32"/>
      <c r="Z66" s="32"/>
    </row>
    <row r="67" spans="1:26" ht="52.5" thickBot="1" x14ac:dyDescent="0.35">
      <c r="A67" s="88"/>
      <c r="B67" s="65" t="s">
        <v>1235</v>
      </c>
      <c r="C67" s="328">
        <v>2022</v>
      </c>
      <c r="D67" s="441">
        <v>2600</v>
      </c>
      <c r="E67" s="737">
        <v>2600</v>
      </c>
      <c r="F67" s="738"/>
      <c r="G67" s="441">
        <v>2600</v>
      </c>
      <c r="H67" s="65"/>
      <c r="I67" s="65" t="s">
        <v>644</v>
      </c>
      <c r="J67" s="65" t="s">
        <v>645</v>
      </c>
      <c r="K67" s="65"/>
    </row>
    <row r="68" spans="1:26" ht="141.5" customHeight="1" thickBot="1" x14ac:dyDescent="0.35">
      <c r="A68" s="88"/>
      <c r="B68" s="404" t="s">
        <v>1236</v>
      </c>
      <c r="C68" s="328" t="s">
        <v>3</v>
      </c>
      <c r="D68" s="441">
        <v>1173.06</v>
      </c>
      <c r="E68" s="737">
        <v>1173.06</v>
      </c>
      <c r="F68" s="738"/>
      <c r="G68" s="441">
        <v>1173.06</v>
      </c>
      <c r="H68" s="65"/>
      <c r="I68" s="65" t="s">
        <v>532</v>
      </c>
      <c r="J68" s="404" t="s">
        <v>1238</v>
      </c>
      <c r="K68" s="65"/>
    </row>
    <row r="69" spans="1:26" ht="141.5" customHeight="1" thickBot="1" x14ac:dyDescent="0.35">
      <c r="A69" s="88"/>
      <c r="B69" s="404" t="s">
        <v>1237</v>
      </c>
      <c r="C69" s="328" t="s">
        <v>3</v>
      </c>
      <c r="D69" s="441">
        <v>1173.06</v>
      </c>
      <c r="E69" s="737">
        <v>1173.06</v>
      </c>
      <c r="F69" s="738"/>
      <c r="G69" s="441">
        <v>1173.06</v>
      </c>
      <c r="H69" s="65"/>
      <c r="I69" s="65" t="s">
        <v>64</v>
      </c>
      <c r="J69" s="404" t="s">
        <v>1239</v>
      </c>
      <c r="K69" s="65"/>
    </row>
    <row r="70" spans="1:26" ht="141.5" customHeight="1" thickBot="1" x14ac:dyDescent="0.35">
      <c r="A70" s="88"/>
      <c r="B70" s="65" t="s">
        <v>1240</v>
      </c>
      <c r="C70" s="345">
        <v>2022</v>
      </c>
      <c r="D70" s="472">
        <v>7500</v>
      </c>
      <c r="E70" s="770">
        <v>7500</v>
      </c>
      <c r="F70" s="771"/>
      <c r="G70" s="472">
        <v>7500</v>
      </c>
      <c r="H70" s="65"/>
      <c r="I70" s="65" t="s">
        <v>646</v>
      </c>
      <c r="J70" s="65" t="s">
        <v>1241</v>
      </c>
      <c r="K70" s="65"/>
    </row>
    <row r="71" spans="1:26" ht="162" customHeight="1" thickBot="1" x14ac:dyDescent="0.35">
      <c r="A71" s="88"/>
      <c r="B71" s="168" t="s">
        <v>647</v>
      </c>
      <c r="C71" s="473" t="s">
        <v>3</v>
      </c>
      <c r="D71" s="474">
        <v>6150</v>
      </c>
      <c r="E71" s="772">
        <v>0</v>
      </c>
      <c r="F71" s="773"/>
      <c r="G71" s="474">
        <v>0</v>
      </c>
      <c r="H71" s="166"/>
      <c r="I71" s="294" t="s">
        <v>778</v>
      </c>
      <c r="J71" s="292" t="s">
        <v>648</v>
      </c>
      <c r="K71" s="111"/>
    </row>
    <row r="72" spans="1:26" ht="162" customHeight="1" thickBot="1" x14ac:dyDescent="0.35">
      <c r="A72" s="88"/>
      <c r="B72" s="65" t="s">
        <v>649</v>
      </c>
      <c r="C72" s="341" t="s">
        <v>5</v>
      </c>
      <c r="D72" s="431">
        <v>6150</v>
      </c>
      <c r="E72" s="719">
        <v>6150</v>
      </c>
      <c r="F72" s="738"/>
      <c r="G72" s="431">
        <v>0</v>
      </c>
      <c r="H72" s="166"/>
      <c r="I72" s="294" t="s">
        <v>778</v>
      </c>
      <c r="J72" s="292" t="s">
        <v>1242</v>
      </c>
      <c r="K72" s="65"/>
    </row>
    <row r="73" spans="1:26" ht="159" customHeight="1" thickBot="1" x14ac:dyDescent="0.35">
      <c r="A73" s="88"/>
      <c r="B73" s="65" t="s">
        <v>1243</v>
      </c>
      <c r="C73" s="469">
        <v>2022</v>
      </c>
      <c r="D73" s="431">
        <v>2400</v>
      </c>
      <c r="E73" s="719">
        <v>0</v>
      </c>
      <c r="F73" s="738"/>
      <c r="G73" s="431">
        <v>0</v>
      </c>
      <c r="H73" s="168"/>
      <c r="I73" s="294" t="s">
        <v>650</v>
      </c>
      <c r="J73" s="292" t="s">
        <v>651</v>
      </c>
      <c r="K73" s="65"/>
    </row>
    <row r="74" spans="1:26" ht="159" customHeight="1" thickBot="1" x14ac:dyDescent="0.35">
      <c r="A74" s="88"/>
      <c r="B74" s="65" t="s">
        <v>652</v>
      </c>
      <c r="C74" s="475">
        <v>2023</v>
      </c>
      <c r="D74" s="431">
        <v>3750</v>
      </c>
      <c r="E74" s="719">
        <v>3750</v>
      </c>
      <c r="F74" s="738"/>
      <c r="G74" s="431">
        <v>0</v>
      </c>
      <c r="H74" s="168"/>
      <c r="I74" s="292" t="s">
        <v>650</v>
      </c>
      <c r="J74" s="292" t="s">
        <v>1244</v>
      </c>
      <c r="K74" s="65"/>
    </row>
    <row r="75" spans="1:26" ht="159" customHeight="1" thickBot="1" x14ac:dyDescent="0.35">
      <c r="A75" s="399"/>
      <c r="B75" s="404" t="s">
        <v>1245</v>
      </c>
      <c r="C75" s="166" t="s">
        <v>3</v>
      </c>
      <c r="D75" s="476"/>
      <c r="E75" s="477"/>
      <c r="F75" s="477"/>
      <c r="G75" s="476"/>
      <c r="H75" s="467"/>
      <c r="I75" s="467" t="s">
        <v>1247</v>
      </c>
      <c r="J75" s="464" t="s">
        <v>1246</v>
      </c>
      <c r="K75" s="400"/>
    </row>
    <row r="76" spans="1:26" ht="40.25" customHeight="1" thickBot="1" x14ac:dyDescent="0.35">
      <c r="A76" s="159"/>
      <c r="B76" s="195" t="s">
        <v>1003</v>
      </c>
      <c r="C76" s="478"/>
      <c r="D76" s="438"/>
      <c r="E76" s="438"/>
      <c r="F76" s="438"/>
      <c r="G76" s="438"/>
      <c r="H76" s="131"/>
      <c r="I76" s="131"/>
      <c r="J76" s="131"/>
      <c r="K76" s="192"/>
    </row>
    <row r="77" spans="1:26" ht="266.75" customHeight="1" thickBot="1" x14ac:dyDescent="0.35">
      <c r="A77" s="88"/>
      <c r="B77" s="117" t="s">
        <v>885</v>
      </c>
      <c r="C77" s="328">
        <v>2022</v>
      </c>
      <c r="D77" s="441">
        <v>14838.36</v>
      </c>
      <c r="E77" s="737">
        <v>11319.18</v>
      </c>
      <c r="F77" s="738"/>
      <c r="G77" s="441">
        <v>7800</v>
      </c>
      <c r="H77" s="117"/>
      <c r="I77" s="65" t="s">
        <v>653</v>
      </c>
      <c r="J77" s="404" t="s">
        <v>1248</v>
      </c>
      <c r="K77" s="65"/>
    </row>
    <row r="78" spans="1:26" ht="272" customHeight="1" thickBot="1" x14ac:dyDescent="0.35">
      <c r="A78" s="88"/>
      <c r="B78" s="65" t="s">
        <v>654</v>
      </c>
      <c r="C78" s="328">
        <v>2022</v>
      </c>
      <c r="D78" s="441">
        <v>2600</v>
      </c>
      <c r="E78" s="737">
        <v>2600</v>
      </c>
      <c r="F78" s="738"/>
      <c r="G78" s="441">
        <v>2600</v>
      </c>
      <c r="H78" s="65"/>
      <c r="I78" s="65" t="s">
        <v>655</v>
      </c>
      <c r="J78" s="404" t="s">
        <v>1249</v>
      </c>
      <c r="K78" s="65"/>
    </row>
    <row r="79" spans="1:26" ht="14.5" thickBot="1" x14ac:dyDescent="0.35">
      <c r="A79" s="88"/>
      <c r="B79" s="336" t="s">
        <v>656</v>
      </c>
      <c r="C79" s="337"/>
      <c r="D79" s="532">
        <f>SUM(D24:D39,D41:D75,D77:D78)</f>
        <v>224245.35499999998</v>
      </c>
      <c r="E79" s="739">
        <f>SUM(E24:E39,E41:E75,E77:E78)</f>
        <v>236041.51499999996</v>
      </c>
      <c r="F79" s="740"/>
      <c r="G79" s="532">
        <f>SUM(G24:G39,G41:G75,G77:G78)</f>
        <v>231151.12</v>
      </c>
      <c r="H79" s="337"/>
      <c r="I79" s="337"/>
      <c r="J79" s="337"/>
      <c r="K79" s="337"/>
    </row>
    <row r="80" spans="1:26" ht="14.5" thickBot="1" x14ac:dyDescent="0.35">
      <c r="A80" s="88"/>
      <c r="B80" s="339" t="s">
        <v>297</v>
      </c>
      <c r="C80" s="337"/>
      <c r="D80" s="532">
        <v>0</v>
      </c>
      <c r="E80" s="739">
        <v>0</v>
      </c>
      <c r="F80" s="740"/>
      <c r="G80" s="532">
        <v>0</v>
      </c>
      <c r="H80" s="337"/>
      <c r="I80" s="337"/>
      <c r="J80" s="337"/>
      <c r="K80" s="337"/>
    </row>
    <row r="81" spans="1:11" ht="14.5" thickBot="1" x14ac:dyDescent="0.35">
      <c r="A81" s="88"/>
      <c r="B81" s="339" t="s">
        <v>298</v>
      </c>
      <c r="C81" s="337"/>
      <c r="D81" s="532">
        <f>D79</f>
        <v>224245.35499999998</v>
      </c>
      <c r="E81" s="739">
        <f>E79</f>
        <v>236041.51499999996</v>
      </c>
      <c r="F81" s="740"/>
      <c r="G81" s="532">
        <f>G79</f>
        <v>231151.12</v>
      </c>
      <c r="H81" s="337"/>
      <c r="I81" s="337"/>
      <c r="J81" s="337"/>
      <c r="K81" s="337"/>
    </row>
  </sheetData>
  <mergeCells count="106">
    <mergeCell ref="E81:F81"/>
    <mergeCell ref="E80:F80"/>
    <mergeCell ref="E65:F65"/>
    <mergeCell ref="E67:F67"/>
    <mergeCell ref="E68:F68"/>
    <mergeCell ref="E70:F70"/>
    <mergeCell ref="E71:F71"/>
    <mergeCell ref="E72:F72"/>
    <mergeCell ref="E73:F73"/>
    <mergeCell ref="E77:F77"/>
    <mergeCell ref="E78:F78"/>
    <mergeCell ref="E79:F79"/>
    <mergeCell ref="E66:F66"/>
    <mergeCell ref="E74:F74"/>
    <mergeCell ref="E69:F69"/>
    <mergeCell ref="E64:F64"/>
    <mergeCell ref="E44:F44"/>
    <mergeCell ref="E43:F43"/>
    <mergeCell ref="E45:F45"/>
    <mergeCell ref="E46:F46"/>
    <mergeCell ref="E48:F48"/>
    <mergeCell ref="E51:F51"/>
    <mergeCell ref="E53:F53"/>
    <mergeCell ref="E56:F56"/>
    <mergeCell ref="E58:F58"/>
    <mergeCell ref="E47:F47"/>
    <mergeCell ref="E49:F49"/>
    <mergeCell ref="E54:F54"/>
    <mergeCell ref="E55:F55"/>
    <mergeCell ref="E57:F57"/>
    <mergeCell ref="E59:F59"/>
    <mergeCell ref="E60:F60"/>
    <mergeCell ref="E62:F62"/>
    <mergeCell ref="E50:F50"/>
    <mergeCell ref="E52:F52"/>
    <mergeCell ref="H21:H22"/>
    <mergeCell ref="I21:I22"/>
    <mergeCell ref="J21:J22"/>
    <mergeCell ref="K21:K22"/>
    <mergeCell ref="E22:F22"/>
    <mergeCell ref="E27:F27"/>
    <mergeCell ref="A21:A22"/>
    <mergeCell ref="B21:B22"/>
    <mergeCell ref="C21:C22"/>
    <mergeCell ref="D21:G21"/>
    <mergeCell ref="E24:F24"/>
    <mergeCell ref="E25:F25"/>
    <mergeCell ref="E26:F26"/>
    <mergeCell ref="C1:E1"/>
    <mergeCell ref="F1:G1"/>
    <mergeCell ref="I1:K1"/>
    <mergeCell ref="C2:E2"/>
    <mergeCell ref="F2:G2"/>
    <mergeCell ref="I2:K2"/>
    <mergeCell ref="C20:E20"/>
    <mergeCell ref="F20:G20"/>
    <mergeCell ref="I20:K20"/>
    <mergeCell ref="C18:E18"/>
    <mergeCell ref="F18:G18"/>
    <mergeCell ref="I18:K18"/>
    <mergeCell ref="C19:E19"/>
    <mergeCell ref="F19:G19"/>
    <mergeCell ref="I19:K19"/>
    <mergeCell ref="C7:E7"/>
    <mergeCell ref="F7:G7"/>
    <mergeCell ref="C8:E8"/>
    <mergeCell ref="F8:G8"/>
    <mergeCell ref="C9:E9"/>
    <mergeCell ref="F9:G9"/>
    <mergeCell ref="C4:E4"/>
    <mergeCell ref="F4:G4"/>
    <mergeCell ref="C5:E5"/>
    <mergeCell ref="F5:G5"/>
    <mergeCell ref="C6:E6"/>
    <mergeCell ref="F6:G6"/>
    <mergeCell ref="C13:E13"/>
    <mergeCell ref="F13:G13"/>
    <mergeCell ref="C14:E14"/>
    <mergeCell ref="F14:G14"/>
    <mergeCell ref="C15:E15"/>
    <mergeCell ref="F15:G15"/>
    <mergeCell ref="C10:E10"/>
    <mergeCell ref="F10:G10"/>
    <mergeCell ref="C11:E11"/>
    <mergeCell ref="F11:G11"/>
    <mergeCell ref="C12:E12"/>
    <mergeCell ref="F12:G12"/>
    <mergeCell ref="C16:E16"/>
    <mergeCell ref="F16:G16"/>
    <mergeCell ref="C17:E17"/>
    <mergeCell ref="F17:G17"/>
    <mergeCell ref="E61:F61"/>
    <mergeCell ref="E42:F42"/>
    <mergeCell ref="E28:F28"/>
    <mergeCell ref="E29:F29"/>
    <mergeCell ref="E30:F30"/>
    <mergeCell ref="E31:F31"/>
    <mergeCell ref="E32:F32"/>
    <mergeCell ref="E33:F33"/>
    <mergeCell ref="E34:F34"/>
    <mergeCell ref="E35:F35"/>
    <mergeCell ref="E36:F36"/>
    <mergeCell ref="E41:F41"/>
    <mergeCell ref="E37:F37"/>
    <mergeCell ref="E38:F38"/>
    <mergeCell ref="E39:F39"/>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Poglavlje I (I.1) </vt:lpstr>
      <vt:lpstr>Poglavlje I (I.2)</vt:lpstr>
      <vt:lpstr>Poglavlje I (I.3)</vt:lpstr>
      <vt:lpstr>Poglavlje I (I.4)</vt:lpstr>
      <vt:lpstr>Poglavlje II (II.1)</vt:lpstr>
      <vt:lpstr>Poglavlje II (II.2)</vt:lpstr>
      <vt:lpstr>Poglavlje II (II.3)</vt:lpstr>
      <vt:lpstr>Poglavlje II (II.4)</vt:lpstr>
      <vt:lpstr>Poglavlje III (III.1)</vt:lpstr>
      <vt:lpstr>Poglavlje III (III.2)</vt:lpstr>
      <vt:lpstr>Poglavlje III (III.3)</vt:lpstr>
      <vt:lpstr>Poglavlje III (III.4)</vt:lpstr>
      <vt:lpstr>Poglavlje III (III.5)</vt:lpstr>
      <vt:lpstr>Poglavlje IV (IV.1)</vt:lpstr>
      <vt:lpstr>Poglavlje IV (IV.2)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Salla 914</dc:creator>
  <cp:lastModifiedBy>Rinor Hoxha</cp:lastModifiedBy>
  <dcterms:created xsi:type="dcterms:W3CDTF">2020-08-18T12:29:22Z</dcterms:created>
  <dcterms:modified xsi:type="dcterms:W3CDTF">2021-07-14T11:58:08Z</dcterms:modified>
</cp:coreProperties>
</file>